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400" activeTab="0"/>
  </bookViews>
  <sheets>
    <sheet name="Rekapitulace stavby" sheetId="1" r:id="rId1"/>
    <sheet name="01 - Oprava MK ul. Ve Fin..." sheetId="2" r:id="rId2"/>
    <sheet name="02 - Oprava MK ul. Rychva..." sheetId="3" r:id="rId3"/>
    <sheet name="03 - Oprava MK ul. Marjánka" sheetId="4" r:id="rId4"/>
    <sheet name="04 - Oprava MK ul. U Samo..." sheetId="5" r:id="rId5"/>
    <sheet name="05 - Oprava MK ul. Na Pořadí" sheetId="6" r:id="rId6"/>
  </sheets>
  <definedNames>
    <definedName name="_xlnm._FilterDatabase" localSheetId="1" hidden="1">'01 - Oprava MK ul. Ve Fin...'!$C$123:$K$154</definedName>
    <definedName name="_xlnm._FilterDatabase" localSheetId="2" hidden="1">'02 - Oprava MK ul. Rychva...'!$C$123:$K$154</definedName>
    <definedName name="_xlnm._FilterDatabase" localSheetId="3" hidden="1">'03 - Oprava MK ul. Marjánka'!$C$123:$K$154</definedName>
    <definedName name="_xlnm._FilterDatabase" localSheetId="4" hidden="1">'04 - Oprava MK ul. U Samo...'!$C$123:$K$156</definedName>
    <definedName name="_xlnm._FilterDatabase" localSheetId="5" hidden="1">'05 - Oprava MK ul. Na Pořadí'!$C$122:$K$162</definedName>
    <definedName name="_xlnm.Print_Area" localSheetId="1">'01 - Oprava MK ul. Ve Fin...'!$C$111:$K$154</definedName>
    <definedName name="_xlnm.Print_Area" localSheetId="2">'02 - Oprava MK ul. Rychva...'!$C$111:$K$154</definedName>
    <definedName name="_xlnm.Print_Area" localSheetId="3">'03 - Oprava MK ul. Marjánka'!$C$111:$K$154</definedName>
    <definedName name="_xlnm.Print_Area" localSheetId="4">'04 - Oprava MK ul. U Samo...'!$C$111:$K$156</definedName>
    <definedName name="_xlnm.Print_Area" localSheetId="5">'05 - Oprava MK ul. Na Pořadí'!$C$110:$K$162</definedName>
    <definedName name="_xlnm.Print_Area" localSheetId="0">'Rekapitulace stavby'!$D$4:$AO$76,'Rekapitulace stavby'!$C$82:$AQ$100</definedName>
    <definedName name="_xlnm.Print_Titles" localSheetId="0">'Rekapitulace stavby'!$92:$92</definedName>
    <definedName name="_xlnm.Print_Titles" localSheetId="1">'01 - Oprava MK ul. Ve Fin...'!$123:$123</definedName>
    <definedName name="_xlnm.Print_Titles" localSheetId="2">'02 - Oprava MK ul. Rychva...'!$123:$123</definedName>
    <definedName name="_xlnm.Print_Titles" localSheetId="3">'03 - Oprava MK ul. Marjánka'!$123:$123</definedName>
    <definedName name="_xlnm.Print_Titles" localSheetId="4">'04 - Oprava MK ul. U Samo...'!$123:$123</definedName>
    <definedName name="_xlnm.Print_Titles" localSheetId="5">'05 - Oprava MK ul. Na Pořadí'!$122:$122</definedName>
  </definedNames>
  <calcPr calcId="162913"/>
</workbook>
</file>

<file path=xl/sharedStrings.xml><?xml version="1.0" encoding="utf-8"?>
<sst xmlns="http://schemas.openxmlformats.org/spreadsheetml/2006/main" count="2562" uniqueCount="297">
  <si>
    <t>Export Komplet</t>
  </si>
  <si>
    <t/>
  </si>
  <si>
    <t>2.0</t>
  </si>
  <si>
    <t>False</t>
  </si>
  <si>
    <t>{ee41dae2-987f-4052-ae30-40b0a11abdd2}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</si>
  <si>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</si>
  <si>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</si>
  <si>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</si>
  <si>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</si>
  <si>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</si>
  <si>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</si>
  <si>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</si>
  <si>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</si>
  <si>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02a</t>
  </si>
  <si>
    <t>Stavba:</t>
  </si>
  <si>
    <t>Město Petřvald - Opravy MK_2021</t>
  </si>
  <si>
    <t>KSO:</t>
  </si>
  <si>
    <t>CC-CZ:</t>
  </si>
  <si>
    <t>Místo:</t>
  </si>
  <si>
    <t>Petřvald</t>
  </si>
  <si>
    <t>Datum:</t>
  </si>
  <si>
    <t>Zadavatel:</t>
  </si>
  <si>
    <t>IČ:</t>
  </si>
  <si>
    <t>00297593</t>
  </si>
  <si>
    <t>Město Petřvald</t>
  </si>
  <si>
    <t>DIČ:</t>
  </si>
  <si>
    <t>Zhotovitel:</t>
  </si>
  <si>
    <t xml:space="preserve"> </t>
  </si>
  <si>
    <t>Projektant:</t>
  </si>
  <si>
    <t>True</t>
  </si>
  <si>
    <t>Zpracovatel:</t>
  </si>
  <si>
    <t>01081608</t>
  </si>
  <si>
    <t>Ing. Pavol Lipták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</si>
  <si>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</si>
  <si>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</si>
  <si>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</si>
  <si>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</si>
  <si>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</si>
  <si>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</si>
  <si>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</si>
  <si>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</si>
  <si>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</si>
  <si>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</si>
  <si>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</si>
  <si>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</si>
  <si>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</si>
  <si>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</si>
  <si>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</si>
  <si>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</si>
  <si>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</si>
  <si>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</si>
  <si>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</si>
  <si>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</si>
  <si>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</si>
  <si>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</si>
  <si>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</si>
  <si>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</si>
  <si>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</si>
  <si>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</si>
  <si>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</si>
  <si>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</si>
  <si>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</si>
  <si>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</si>
  <si>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</si>
  <si>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</si>
  <si>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</si>
  <si>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</si>
  <si>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</si>
  <si>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</si>
  <si>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</si>
  <si>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</si>
  <si>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</si>
  <si>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</si>
  <si>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</si>
  <si>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</si>
  <si>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</si>
  <si>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</si>
  <si>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</si>
  <si>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</si>
  <si>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</si>
  <si>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MK ul. Ve Finských_1.usek</t>
  </si>
  <si>
    <t>STA</t>
  </si>
  <si>
    <t>1</t>
  </si>
  <si>
    <t>{c0f0d434-198c-4918-b828-1d516fb48090}</t>
  </si>
  <si>
    <t>2</t>
  </si>
  <si>
    <t>02</t>
  </si>
  <si>
    <t>Oprava MK ul. Rychvaldská</t>
  </si>
  <si>
    <t>{12cb1929-e67b-4b34-9136-89ace3469d4a}</t>
  </si>
  <si>
    <t>03</t>
  </si>
  <si>
    <t>Oprava MK ul. Marjánka</t>
  </si>
  <si>
    <t>{25d6cc39-35e6-4fe2-8259-bc8420b59293}</t>
  </si>
  <si>
    <t>04</t>
  </si>
  <si>
    <t>Oprava MK ul. U Samoobsluhy</t>
  </si>
  <si>
    <t>{ae995083-e88f-438e-b50c-da02db48c8a1}</t>
  </si>
  <si>
    <t>05</t>
  </si>
  <si>
    <t>Oprava MK ul. Na Pořadí</t>
  </si>
  <si>
    <t>{066ff519-ffdf-4146-90a9-e27795f28596}</t>
  </si>
  <si>
    <t>KRYCÍ LIST SOUPISU PRACÍ</t>
  </si>
  <si>
    <t>Objekt:</t>
  </si>
  <si>
    <t>01 - Oprava MK ul. Ve Finských_1.usek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</si>
  <si>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</si>
  <si>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</si>
  <si>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</si>
  <si>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</si>
  <si>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</si>
  <si>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</si>
  <si>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</si>
  <si>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</si>
  <si>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</si>
  <si>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</si>
  <si>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</si>
  <si>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</si>
  <si>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</si>
  <si>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</si>
  <si>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</si>
  <si>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</si>
  <si>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</si>
  <si>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</si>
  <si>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</si>
  <si>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</si>
  <si>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</si>
  <si>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</si>
  <si>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</si>
  <si>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</si>
  <si>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</si>
  <si>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</si>
  <si>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</si>
  <si>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</si>
  <si>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</si>
  <si>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</si>
  <si>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</si>
  <si>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113154364R01</t>
  </si>
  <si>
    <t>Frézování živičného podkladu nebo krytu  s naložením na dopravní prostředek plochy přes 1 000 do 10 000 m2 s překážkami v trase pruhu šířky přes 1 m do 2 m, tloušťky vrstvy 100 mm</t>
  </si>
  <si>
    <t>m2</t>
  </si>
  <si>
    <t>4</t>
  </si>
  <si>
    <t>1691920141</t>
  </si>
  <si>
    <t>5</t>
  </si>
  <si>
    <t>Komunikace pozemní</t>
  </si>
  <si>
    <t>573111111</t>
  </si>
  <si>
    <t>Postřik infiltrační PI z asfaltu silničního s posypem kamenivem, v množství 0,60 kg/m2</t>
  </si>
  <si>
    <t>-658416821</t>
  </si>
  <si>
    <t>3</t>
  </si>
  <si>
    <t>573231106</t>
  </si>
  <si>
    <t>Postřik spojovací PS bez posypu kamenivem ze silniční emulze, v množství 0,30 kg/m2</t>
  </si>
  <si>
    <t>1567097824</t>
  </si>
  <si>
    <t>577154121</t>
  </si>
  <si>
    <t>Asfaltový beton vrstva obrusná ACO 11 (ABS)  s rozprostřením a se zhutněním z nemodifikovaného asfaltu v pruhu šířky přes 3 m tř. I, po zhutnění tl. 60 mm</t>
  </si>
  <si>
    <t>-416477766</t>
  </si>
  <si>
    <t>577155122</t>
  </si>
  <si>
    <t>Asfaltový beton vrstva ložní ACL 16 (ABH)  s rozprostřením a zhutněním z nemodifikovaného asfaltu v pruhu šířky přes 3 m, po zhutnění tl. 60 mm</t>
  </si>
  <si>
    <t>425532654</t>
  </si>
  <si>
    <t>8</t>
  </si>
  <si>
    <t>Trubní vedení</t>
  </si>
  <si>
    <t>6</t>
  </si>
  <si>
    <t>899331111</t>
  </si>
  <si>
    <t>Výšková úprava uličního vstupu nebo vpusti do 200 mm  zvýšením poklopu</t>
  </si>
  <si>
    <t>kus</t>
  </si>
  <si>
    <t>-1282331058</t>
  </si>
  <si>
    <t>7</t>
  </si>
  <si>
    <t>899431111</t>
  </si>
  <si>
    <t>Výšková úprava uličního vstupu nebo vpusti do 200 mm  zvýšením krycího hrnce, šoupěte nebo hydrantu bez úpravy armatur</t>
  </si>
  <si>
    <t>1199656054</t>
  </si>
  <si>
    <t>9</t>
  </si>
  <si>
    <t>Ostatní konstrukce a práce, bourání</t>
  </si>
  <si>
    <t>919112213</t>
  </si>
  <si>
    <t>Řezání dilatačních spár v živičném krytu  vytvoření komůrky pro těsnící zálivku šířky 10 mm, hloubky 25 mm</t>
  </si>
  <si>
    <t>m</t>
  </si>
  <si>
    <t>1926298366</t>
  </si>
  <si>
    <t>919121213</t>
  </si>
  <si>
    <t>Utěsnění dilatačních spár zálivkou za studena  v cementobetonovém nebo živičném krytu včetně adhezního nátěru bez těsnicího profilu pod zálivkou, pro komůrky šířky 10 mm, hloubky 25 mm</t>
  </si>
  <si>
    <t>1128639438</t>
  </si>
  <si>
    <t>10</t>
  </si>
  <si>
    <t>919731123</t>
  </si>
  <si>
    <t>Zarovnání styčné plochy podkladu nebo krytu podél vybourané části komunikace nebo zpevněné plochy  živičné tl. přes 100 do 200 mm</t>
  </si>
  <si>
    <t>1939940682</t>
  </si>
  <si>
    <t>11</t>
  </si>
  <si>
    <t>919735113</t>
  </si>
  <si>
    <t>Řezání stávajícího živičného krytu nebo podkladu  hloubky přes 100 do 150 mm</t>
  </si>
  <si>
    <t>-607216606</t>
  </si>
  <si>
    <t>12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</si>
  <si>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</si>
  <si>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</si>
  <si>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44437216</t>
  </si>
  <si>
    <t>997</t>
  </si>
  <si>
    <t>Přesun sutě</t>
  </si>
  <si>
    <t>13</t>
  </si>
  <si>
    <t>997221551</t>
  </si>
  <si>
    <t>Vodorovná doprava suti  bez naložení, ale se složením a s hrubým urovnáním ze sypkých materiálů, na vzdálenost do 1 km</t>
  </si>
  <si>
    <t>t</t>
  </si>
  <si>
    <t>1357384985</t>
  </si>
  <si>
    <t>14</t>
  </si>
  <si>
    <t>997221559</t>
  </si>
  <si>
    <t>Vodorovná doprava suti  bez naložení, ale se složením a s hrubým urovnáním Příplatek k ceně za každý další i započatý 1 km přes 1 km</t>
  </si>
  <si>
    <t>-1770573278</t>
  </si>
  <si>
    <t>P</t>
  </si>
  <si>
    <t>Poznámka k položce:
uvažováno celkem 10 km</t>
  </si>
  <si>
    <t>VV</t>
  </si>
  <si>
    <t>633,6*9 'Přepočtené koeficientem množství</t>
  </si>
  <si>
    <t>997221845</t>
  </si>
  <si>
    <t>Poplatek za uložení stavebního odpadu na skládce (skládkovné) asfaltového bez obsahu dehtu zatříděného do Katalogu odpadů pod kódem 170 302</t>
  </si>
  <si>
    <t>-1015286460</t>
  </si>
  <si>
    <t>"asfalt" 1920*0,31</t>
  </si>
  <si>
    <t>16</t>
  </si>
  <si>
    <t>997221855</t>
  </si>
  <si>
    <t>Poplatek za uložení stavebního odpadu na skládce (skládkovné) zeminy a kameniva zatříděného do Katalogu odpadů pod kódem 170 504</t>
  </si>
  <si>
    <t>224001051</t>
  </si>
  <si>
    <t>"materiál z čištění komuniace" 1920*0,02</t>
  </si>
  <si>
    <t>998</t>
  </si>
  <si>
    <t>Přesun hmot</t>
  </si>
  <si>
    <t>17</t>
  </si>
  <si>
    <t>998225111</t>
  </si>
  <si>
    <t>Přesun hmot pro komunikace s krytem z kameniva, monolitickým betonovým nebo živičným  dopravní vzdálenost do 200 m jakékoliv délky objektu</t>
  </si>
  <si>
    <t>-1263095642</t>
  </si>
  <si>
    <t>VRN3</t>
  </si>
  <si>
    <t>Zařízení staveniště</t>
  </si>
  <si>
    <t>18</t>
  </si>
  <si>
    <t>034303000</t>
  </si>
  <si>
    <t>Dopravní značení na staveništi</t>
  </si>
  <si>
    <t>kpl</t>
  </si>
  <si>
    <t>1024</t>
  </si>
  <si>
    <t>139537308</t>
  </si>
  <si>
    <t>02 - Oprava MK ul. Rychvaldská</t>
  </si>
  <si>
    <t>155,1*9 'Přepočtené koeficientem množství</t>
  </si>
  <si>
    <t>"asfalt" 470*0,31</t>
  </si>
  <si>
    <t>"materiál z čištění komuniace" 470*0,02</t>
  </si>
  <si>
    <t>03 - Oprava MK ul. Marjánka</t>
  </si>
  <si>
    <t>41,25*9 'Přepočtené koeficientem množství</t>
  </si>
  <si>
    <t>"asfalt" 125*0,31</t>
  </si>
  <si>
    <t>"materiál z čištění komuniace" 125*0,02</t>
  </si>
  <si>
    <t>04 - Oprava MK ul. U Samoobsluhy</t>
  </si>
  <si>
    <t>113154364</t>
  </si>
  <si>
    <t>-1704621583</t>
  </si>
  <si>
    <t>577144111</t>
  </si>
  <si>
    <t>Asfaltový beton vrstva obrusná ACO 11 (ABS)  s rozprostřením a se zhutněním z nemodifikovaného asfaltu v pruhu šířky do 3 m tř. I, po zhutnění tl. 50 mm</t>
  </si>
  <si>
    <t>830314948</t>
  </si>
  <si>
    <t>577145112</t>
  </si>
  <si>
    <t>Asfaltový beton vrstva ložní ACL 16 (ABH)  s rozprostřením a zhutněním z nemodifikovaného asfaltu v pruhu šířky do 3 m, po zhutnění tl. 50 mm</t>
  </si>
  <si>
    <t>-2022727805</t>
  </si>
  <si>
    <t>916111123</t>
  </si>
  <si>
    <t>Osazení obruby z drobných kostek s boční opěrou do lože z betonu prostého</t>
  </si>
  <si>
    <t>643859899</t>
  </si>
  <si>
    <t>"dvojřádek u UV"  2*1 + 2*0,6   "v položece zahrnut rovněž výkop pro lože s odvozem a likvidací výkopku"</t>
  </si>
  <si>
    <t>M</t>
  </si>
  <si>
    <t>58380124</t>
  </si>
  <si>
    <t>kostka dlažební žula drobná</t>
  </si>
  <si>
    <t>1563458924</t>
  </si>
  <si>
    <t>"1t=5,0m2  - kostka dlažební drobná, žula, I.jakost, velikost 10 cm  "3,2*0,1/5,0</t>
  </si>
  <si>
    <t>45,54*9 'Přepočtené koeficientem množství</t>
  </si>
  <si>
    <t>"asfalt" 165*0,256</t>
  </si>
  <si>
    <t>19</t>
  </si>
  <si>
    <t>05 - Oprava MK ul. Na Pořadí</t>
  </si>
  <si>
    <t>1690648625</t>
  </si>
  <si>
    <t>122202201</t>
  </si>
  <si>
    <t>Odkopávky a prokopávky nezapažené pro silnice  s přemístěním výkopku v příčných profilech na vzdálenost do 15 m nebo s naložením na dopravní prostředek v hornině tř. 3 do 100 m3</t>
  </si>
  <si>
    <t>m3</t>
  </si>
  <si>
    <t>402484363</t>
  </si>
  <si>
    <t>"odkop pro podkladní vrstvy" (60+106)*0,25</t>
  </si>
  <si>
    <t>122202209</t>
  </si>
  <si>
    <t>Příplatek k odkopávkám a prokopávkám pro silnice v hornině tř. 3 za lepivost</t>
  </si>
  <si>
    <t>-676138757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</si>
  <si>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</si>
  <si>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</si>
  <si>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-1095300562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</si>
  <si>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</si>
  <si>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</si>
  <si>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1281624649</t>
  </si>
  <si>
    <t>"úprava šířky 25 cm po stranách výkopu" 2*0,25*(60+15)</t>
  </si>
  <si>
    <t>181951102</t>
  </si>
  <si>
    <t>Úprava pláně v hornině tř. 1 až 4 se zhutněním</t>
  </si>
  <si>
    <t>-954009575</t>
  </si>
  <si>
    <t>183405211</t>
  </si>
  <si>
    <t>Výsev trávníku hydroosevem  na ornici</t>
  </si>
  <si>
    <t>462355617</t>
  </si>
  <si>
    <t>00572410</t>
  </si>
  <si>
    <t>osivo směs travní parková</t>
  </si>
  <si>
    <t>kg</t>
  </si>
  <si>
    <t>408611646</t>
  </si>
  <si>
    <t>37,5*0,025</t>
  </si>
  <si>
    <t>564730111R01</t>
  </si>
  <si>
    <t>Podklad nebo kryt z kameniva hrubého drceného  vel. 16-32 mm s rozprostřením a zhutněním, po zhutnění tl. 100 mm</t>
  </si>
  <si>
    <t>-62294018</t>
  </si>
  <si>
    <t>564761111</t>
  </si>
  <si>
    <t>Podklad nebo kryt z kameniva hrubého drceného  vel. 32-63 mm s rozprostřením a zhutněním, po zhutnění tl. 200 mm</t>
  </si>
  <si>
    <t>1815559778</t>
  </si>
  <si>
    <t>-595047043</t>
  </si>
  <si>
    <t>1573260617</t>
  </si>
  <si>
    <t>-555304235</t>
  </si>
  <si>
    <t>20</t>
  </si>
  <si>
    <t>213,616*9 'Přepočtené koeficientem množství</t>
  </si>
  <si>
    <t>22</t>
  </si>
  <si>
    <t>"asfalt" 786*0,256</t>
  </si>
  <si>
    <t>23</t>
  </si>
  <si>
    <t>171201211</t>
  </si>
  <si>
    <t>1548927720</t>
  </si>
  <si>
    <t>41,5*2,0</t>
  </si>
  <si>
    <t>24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</si>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</sst>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7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7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166" fontId="20" fillId="0" borderId="19" xfId="0" applyNumberFormat="1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0" borderId="17" xfId="0" applyFont="1" applyBorder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showZeros="0" tabSelected="1" workbookViewId="0" topLeftCell="A25">
      <selection activeCell="BE35" sqref="BE3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s="1" customFormat="1" ht="36.95" customHeight="1">
      <c r="AR2" s="211" t="s">
        <v>5</v>
      </c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8"/>
      <c r="D4" s="19" t="s">
        <v>9</v>
      </c>
      <c r="AR4" s="18"/>
      <c r="AS4" s="20" t="s">
        <v>10</v>
      </c>
      <c r="BS4" s="15" t="s">
        <v>11</v>
      </c>
    </row>
    <row r="5" spans="2:71" s="1" customFormat="1" ht="12" customHeight="1">
      <c r="B5" s="18"/>
      <c r="D5" s="21" t="s">
        <v>12</v>
      </c>
      <c r="K5" s="197" t="s">
        <v>13</v>
      </c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R5" s="18"/>
      <c r="BS5" s="15" t="s">
        <v>6</v>
      </c>
    </row>
    <row r="6" spans="2:71" s="1" customFormat="1" ht="36.95" customHeight="1">
      <c r="B6" s="18"/>
      <c r="D6" s="23" t="s">
        <v>14</v>
      </c>
      <c r="K6" s="199" t="s">
        <v>15</v>
      </c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R6" s="18"/>
      <c r="BS6" s="15" t="s">
        <v>6</v>
      </c>
    </row>
    <row r="7" spans="2:71" s="1" customFormat="1" ht="12" customHeight="1">
      <c r="B7" s="18"/>
      <c r="D7" s="24" t="s">
        <v>16</v>
      </c>
      <c r="K7" s="22" t="s">
        <v>1</v>
      </c>
      <c r="AK7" s="24" t="s">
        <v>17</v>
      </c>
      <c r="AN7" s="22" t="s">
        <v>1</v>
      </c>
      <c r="AR7" s="18"/>
      <c r="BS7" s="15" t="s">
        <v>6</v>
      </c>
    </row>
    <row r="8" spans="2:71" s="1" customFormat="1" ht="12" customHeight="1">
      <c r="B8" s="18"/>
      <c r="D8" s="24" t="s">
        <v>18</v>
      </c>
      <c r="K8" s="22" t="s">
        <v>19</v>
      </c>
      <c r="AK8" s="24" t="s">
        <v>20</v>
      </c>
      <c r="AN8" s="22"/>
      <c r="AR8" s="18"/>
      <c r="BS8" s="15" t="s">
        <v>6</v>
      </c>
    </row>
    <row r="9" spans="2:71" s="1" customFormat="1" ht="14.45" customHeight="1">
      <c r="B9" s="18"/>
      <c r="AR9" s="18"/>
      <c r="BS9" s="15" t="s">
        <v>6</v>
      </c>
    </row>
    <row r="10" spans="2:71" s="1" customFormat="1" ht="12" customHeight="1">
      <c r="B10" s="18"/>
      <c r="D10" s="24" t="s">
        <v>21</v>
      </c>
      <c r="AK10" s="24" t="s">
        <v>22</v>
      </c>
      <c r="AN10" s="22" t="s">
        <v>23</v>
      </c>
      <c r="AR10" s="18"/>
      <c r="BS10" s="15" t="s">
        <v>6</v>
      </c>
    </row>
    <row r="11" spans="2:71" s="1" customFormat="1" ht="18.4" customHeight="1">
      <c r="B11" s="18"/>
      <c r="E11" s="22" t="s">
        <v>24</v>
      </c>
      <c r="AK11" s="24" t="s">
        <v>25</v>
      </c>
      <c r="AN11" s="22" t="s">
        <v>1</v>
      </c>
      <c r="AR11" s="18"/>
      <c r="BS11" s="15" t="s">
        <v>6</v>
      </c>
    </row>
    <row r="12" spans="2:71" s="1" customFormat="1" ht="6.95" customHeight="1">
      <c r="B12" s="18"/>
      <c r="AR12" s="18"/>
      <c r="BS12" s="15" t="s">
        <v>6</v>
      </c>
    </row>
    <row r="13" spans="2:71" s="1" customFormat="1" ht="12" customHeight="1">
      <c r="B13" s="18"/>
      <c r="D13" s="24" t="s">
        <v>26</v>
      </c>
      <c r="AK13" s="24" t="s">
        <v>22</v>
      </c>
      <c r="AN13" s="22" t="s">
        <v>1</v>
      </c>
      <c r="AR13" s="18"/>
      <c r="BS13" s="15" t="s">
        <v>6</v>
      </c>
    </row>
    <row r="14" spans="2:71" ht="12.75">
      <c r="B14" s="18"/>
      <c r="E14" s="22" t="s">
        <v>27</v>
      </c>
      <c r="AK14" s="24" t="s">
        <v>25</v>
      </c>
      <c r="AN14" s="22" t="s">
        <v>1</v>
      </c>
      <c r="AR14" s="18"/>
      <c r="BS14" s="15" t="s">
        <v>6</v>
      </c>
    </row>
    <row r="15" spans="2:71" s="1" customFormat="1" ht="6.95" customHeight="1">
      <c r="B15" s="18"/>
      <c r="AR15" s="18"/>
      <c r="BS15" s="15" t="s">
        <v>3</v>
      </c>
    </row>
    <row r="16" spans="2:71" s="1" customFormat="1" ht="12" customHeight="1">
      <c r="B16" s="18"/>
      <c r="D16" s="24" t="s">
        <v>28</v>
      </c>
      <c r="AK16" s="24" t="s">
        <v>22</v>
      </c>
      <c r="AN16" s="22" t="s">
        <v>31</v>
      </c>
      <c r="AR16" s="18"/>
      <c r="BS16" s="15" t="s">
        <v>3</v>
      </c>
    </row>
    <row r="17" spans="2:71" s="1" customFormat="1" ht="18.4" customHeight="1">
      <c r="B17" s="18"/>
      <c r="E17" s="22" t="s">
        <v>32</v>
      </c>
      <c r="AK17" s="24" t="s">
        <v>25</v>
      </c>
      <c r="AN17" s="22" t="s">
        <v>1</v>
      </c>
      <c r="AR17" s="18"/>
      <c r="BS17" s="15" t="s">
        <v>29</v>
      </c>
    </row>
    <row r="18" spans="2:71" s="1" customFormat="1" ht="6.95" customHeight="1">
      <c r="B18" s="18"/>
      <c r="AR18" s="18"/>
      <c r="BS18" s="15" t="s">
        <v>6</v>
      </c>
    </row>
    <row r="19" spans="2:71" s="1" customFormat="1" ht="12" customHeight="1">
      <c r="B19" s="18"/>
      <c r="D19" s="24" t="s">
        <v>30</v>
      </c>
      <c r="AK19" s="24" t="s">
        <v>22</v>
      </c>
      <c r="AR19" s="18"/>
      <c r="BS19" s="15" t="s">
        <v>6</v>
      </c>
    </row>
    <row r="20" spans="2:71" s="1" customFormat="1" ht="18.4" customHeight="1">
      <c r="B20" s="18"/>
      <c r="AK20" s="24" t="s">
        <v>25</v>
      </c>
      <c r="AN20" s="22" t="s">
        <v>1</v>
      </c>
      <c r="AR20" s="18"/>
      <c r="BS20" s="15" t="s">
        <v>3</v>
      </c>
    </row>
    <row r="21" spans="2:44" s="1" customFormat="1" ht="6.95" customHeight="1">
      <c r="B21" s="18"/>
      <c r="AR21" s="18"/>
    </row>
    <row r="22" spans="2:44" s="1" customFormat="1" ht="12" customHeight="1">
      <c r="B22" s="18"/>
      <c r="D22" s="24" t="s">
        <v>33</v>
      </c>
      <c r="AR22" s="18"/>
    </row>
    <row r="23" spans="2:44" s="1" customFormat="1" ht="16.5" customHeight="1">
      <c r="B23" s="18"/>
      <c r="E23" s="200" t="s">
        <v>1</v>
      </c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R23" s="18"/>
    </row>
    <row r="24" spans="2:44" s="1" customFormat="1" ht="6.95" customHeight="1">
      <c r="B24" s="18"/>
      <c r="AR24" s="18"/>
    </row>
    <row r="25" spans="2:44" s="1" customFormat="1" ht="6.95" customHeight="1">
      <c r="B25" s="1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R25" s="18"/>
    </row>
    <row r="26" spans="1:57" s="2" customFormat="1" ht="25.9" customHeight="1">
      <c r="A26" s="27"/>
      <c r="B26" s="28"/>
      <c r="C26" s="27"/>
      <c r="D26" s="29" t="s">
        <v>34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01">
        <f>ROUND(AG94,2)</f>
        <v>0</v>
      </c>
      <c r="AL26" s="202"/>
      <c r="AM26" s="202"/>
      <c r="AN26" s="202"/>
      <c r="AO26" s="202"/>
      <c r="AP26" s="27"/>
      <c r="AQ26" s="27"/>
      <c r="AR26" s="28"/>
      <c r="BE26" s="27"/>
    </row>
    <row r="27" spans="1:57" s="2" customFormat="1" ht="6.95" customHeight="1">
      <c r="A27" s="27"/>
      <c r="B27" s="28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8"/>
      <c r="BE27" s="27"/>
    </row>
    <row r="28" spans="1:57" s="2" customFormat="1" ht="12.75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203" t="s">
        <v>35</v>
      </c>
      <c r="M28" s="203"/>
      <c r="N28" s="203"/>
      <c r="O28" s="203"/>
      <c r="P28" s="203"/>
      <c r="Q28" s="27"/>
      <c r="R28" s="27"/>
      <c r="S28" s="27"/>
      <c r="T28" s="27"/>
      <c r="U28" s="27"/>
      <c r="V28" s="27"/>
      <c r="W28" s="203" t="s">
        <v>36</v>
      </c>
      <c r="X28" s="203"/>
      <c r="Y28" s="203"/>
      <c r="Z28" s="203"/>
      <c r="AA28" s="203"/>
      <c r="AB28" s="203"/>
      <c r="AC28" s="203"/>
      <c r="AD28" s="203"/>
      <c r="AE28" s="203"/>
      <c r="AF28" s="27"/>
      <c r="AG28" s="27"/>
      <c r="AH28" s="27"/>
      <c r="AI28" s="27"/>
      <c r="AJ28" s="27"/>
      <c r="AK28" s="203" t="s">
        <v>37</v>
      </c>
      <c r="AL28" s="203"/>
      <c r="AM28" s="203"/>
      <c r="AN28" s="203"/>
      <c r="AO28" s="203"/>
      <c r="AP28" s="27"/>
      <c r="AQ28" s="27"/>
      <c r="AR28" s="28"/>
      <c r="BE28" s="27"/>
    </row>
    <row r="29" spans="2:44" s="3" customFormat="1" ht="14.45" customHeight="1">
      <c r="B29" s="32"/>
      <c r="D29" s="24" t="s">
        <v>38</v>
      </c>
      <c r="F29" s="24" t="s">
        <v>39</v>
      </c>
      <c r="L29" s="204">
        <v>0.21</v>
      </c>
      <c r="M29" s="205"/>
      <c r="N29" s="205"/>
      <c r="O29" s="205"/>
      <c r="P29" s="205"/>
      <c r="W29" s="206">
        <f>ROUND(AZ94,2)</f>
        <v>0</v>
      </c>
      <c r="X29" s="205"/>
      <c r="Y29" s="205"/>
      <c r="Z29" s="205"/>
      <c r="AA29" s="205"/>
      <c r="AB29" s="205"/>
      <c r="AC29" s="205"/>
      <c r="AD29" s="205"/>
      <c r="AE29" s="205"/>
      <c r="AK29" s="206">
        <f>ROUND(AV94,2)</f>
        <v>0</v>
      </c>
      <c r="AL29" s="205"/>
      <c r="AM29" s="205"/>
      <c r="AN29" s="205"/>
      <c r="AO29" s="205"/>
      <c r="AR29" s="32"/>
    </row>
    <row r="30" spans="2:44" s="3" customFormat="1" ht="14.45" customHeight="1">
      <c r="B30" s="32"/>
      <c r="F30" s="24" t="s">
        <v>40</v>
      </c>
      <c r="L30" s="204">
        <v>0.15</v>
      </c>
      <c r="M30" s="205"/>
      <c r="N30" s="205"/>
      <c r="O30" s="205"/>
      <c r="P30" s="205"/>
      <c r="W30" s="206">
        <f>ROUND(BA94,2)</f>
        <v>0</v>
      </c>
      <c r="X30" s="205"/>
      <c r="Y30" s="205"/>
      <c r="Z30" s="205"/>
      <c r="AA30" s="205"/>
      <c r="AB30" s="205"/>
      <c r="AC30" s="205"/>
      <c r="AD30" s="205"/>
      <c r="AE30" s="205"/>
      <c r="AK30" s="206">
        <f>ROUND(AW94,2)</f>
        <v>0</v>
      </c>
      <c r="AL30" s="205"/>
      <c r="AM30" s="205"/>
      <c r="AN30" s="205"/>
      <c r="AO30" s="205"/>
      <c r="AR30" s="32"/>
    </row>
    <row r="31" spans="2:44" s="3" customFormat="1" ht="14.45" customHeight="1" hidden="1">
      <c r="B31" s="32"/>
      <c r="F31" s="24" t="s">
        <v>41</v>
      </c>
      <c r="L31" s="204">
        <v>0.21</v>
      </c>
      <c r="M31" s="205"/>
      <c r="N31" s="205"/>
      <c r="O31" s="205"/>
      <c r="P31" s="205"/>
      <c r="W31" s="206">
        <f>ROUND(BB94,2)</f>
        <v>0</v>
      </c>
      <c r="X31" s="205"/>
      <c r="Y31" s="205"/>
      <c r="Z31" s="205"/>
      <c r="AA31" s="205"/>
      <c r="AB31" s="205"/>
      <c r="AC31" s="205"/>
      <c r="AD31" s="205"/>
      <c r="AE31" s="205"/>
      <c r="AK31" s="206">
        <v>0</v>
      </c>
      <c r="AL31" s="205"/>
      <c r="AM31" s="205"/>
      <c r="AN31" s="205"/>
      <c r="AO31" s="205"/>
      <c r="AR31" s="32"/>
    </row>
    <row r="32" spans="2:44" s="3" customFormat="1" ht="14.45" customHeight="1" hidden="1">
      <c r="B32" s="32"/>
      <c r="F32" s="24" t="s">
        <v>42</v>
      </c>
      <c r="L32" s="204">
        <v>0.15</v>
      </c>
      <c r="M32" s="205"/>
      <c r="N32" s="205"/>
      <c r="O32" s="205"/>
      <c r="P32" s="205"/>
      <c r="W32" s="206">
        <f>ROUND(BC94,2)</f>
        <v>0</v>
      </c>
      <c r="X32" s="205"/>
      <c r="Y32" s="205"/>
      <c r="Z32" s="205"/>
      <c r="AA32" s="205"/>
      <c r="AB32" s="205"/>
      <c r="AC32" s="205"/>
      <c r="AD32" s="205"/>
      <c r="AE32" s="205"/>
      <c r="AK32" s="206">
        <v>0</v>
      </c>
      <c r="AL32" s="205"/>
      <c r="AM32" s="205"/>
      <c r="AN32" s="205"/>
      <c r="AO32" s="205"/>
      <c r="AR32" s="32"/>
    </row>
    <row r="33" spans="2:44" s="3" customFormat="1" ht="14.45" customHeight="1" hidden="1">
      <c r="B33" s="32"/>
      <c r="F33" s="24" t="s">
        <v>43</v>
      </c>
      <c r="L33" s="204">
        <v>0</v>
      </c>
      <c r="M33" s="205"/>
      <c r="N33" s="205"/>
      <c r="O33" s="205"/>
      <c r="P33" s="205"/>
      <c r="W33" s="206">
        <f>ROUND(BD94,2)</f>
        <v>0</v>
      </c>
      <c r="X33" s="205"/>
      <c r="Y33" s="205"/>
      <c r="Z33" s="205"/>
      <c r="AA33" s="205"/>
      <c r="AB33" s="205"/>
      <c r="AC33" s="205"/>
      <c r="AD33" s="205"/>
      <c r="AE33" s="205"/>
      <c r="AK33" s="206">
        <v>0</v>
      </c>
      <c r="AL33" s="205"/>
      <c r="AM33" s="205"/>
      <c r="AN33" s="205"/>
      <c r="AO33" s="205"/>
      <c r="AR33" s="32"/>
    </row>
    <row r="34" spans="1:57" s="2" customFormat="1" ht="6.95" customHeight="1">
      <c r="A34" s="27"/>
      <c r="B34" s="28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8"/>
      <c r="BE34" s="27"/>
    </row>
    <row r="35" spans="1:57" s="2" customFormat="1" ht="25.9" customHeight="1">
      <c r="A35" s="27"/>
      <c r="B35" s="28"/>
      <c r="C35" s="33"/>
      <c r="D35" s="34" t="s">
        <v>44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45</v>
      </c>
      <c r="U35" s="35"/>
      <c r="V35" s="35"/>
      <c r="W35" s="35"/>
      <c r="X35" s="210" t="s">
        <v>46</v>
      </c>
      <c r="Y35" s="208"/>
      <c r="Z35" s="208"/>
      <c r="AA35" s="208"/>
      <c r="AB35" s="208"/>
      <c r="AC35" s="35"/>
      <c r="AD35" s="35"/>
      <c r="AE35" s="35"/>
      <c r="AF35" s="35"/>
      <c r="AG35" s="35"/>
      <c r="AH35" s="35"/>
      <c r="AI35" s="35"/>
      <c r="AJ35" s="35"/>
      <c r="AK35" s="207">
        <f>SUM(AK26:AK33)</f>
        <v>0</v>
      </c>
      <c r="AL35" s="208"/>
      <c r="AM35" s="208"/>
      <c r="AN35" s="208"/>
      <c r="AO35" s="209"/>
      <c r="AP35" s="33"/>
      <c r="AQ35" s="33"/>
      <c r="AR35" s="28"/>
      <c r="BE35" s="27"/>
    </row>
    <row r="36" spans="1:57" s="2" customFormat="1" ht="6.95" customHeight="1">
      <c r="A36" s="27"/>
      <c r="B36" s="28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8"/>
      <c r="BE36" s="27"/>
    </row>
    <row r="37" spans="1:57" s="2" customFormat="1" ht="14.45" customHeight="1">
      <c r="A37" s="27"/>
      <c r="B37" s="2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8"/>
      <c r="BE37" s="27"/>
    </row>
    <row r="38" spans="2:44" s="1" customFormat="1" ht="14.45" customHeight="1">
      <c r="B38" s="18"/>
      <c r="AR38" s="18"/>
    </row>
    <row r="39" spans="2:44" s="1" customFormat="1" ht="14.45" customHeight="1">
      <c r="B39" s="18"/>
      <c r="AR39" s="18"/>
    </row>
    <row r="40" spans="2:44" s="1" customFormat="1" ht="14.45" customHeight="1">
      <c r="B40" s="18"/>
      <c r="AR40" s="18"/>
    </row>
    <row r="41" spans="2:44" s="1" customFormat="1" ht="14.45" customHeight="1">
      <c r="B41" s="18"/>
      <c r="AR41" s="18"/>
    </row>
    <row r="42" spans="2:44" s="1" customFormat="1" ht="14.45" customHeight="1">
      <c r="B42" s="18"/>
      <c r="AR42" s="18"/>
    </row>
    <row r="43" spans="2:44" s="1" customFormat="1" ht="14.45" customHeight="1">
      <c r="B43" s="18"/>
      <c r="AR43" s="18"/>
    </row>
    <row r="44" spans="2:44" s="1" customFormat="1" ht="14.45" customHeight="1">
      <c r="B44" s="18"/>
      <c r="AR44" s="18"/>
    </row>
    <row r="45" spans="2:44" s="1" customFormat="1" ht="14.45" customHeight="1">
      <c r="B45" s="18"/>
      <c r="AR45" s="18"/>
    </row>
    <row r="46" spans="2:44" s="1" customFormat="1" ht="14.45" customHeight="1">
      <c r="B46" s="18"/>
      <c r="AR46" s="18"/>
    </row>
    <row r="47" spans="2:44" s="1" customFormat="1" ht="14.45" customHeight="1">
      <c r="B47" s="18"/>
      <c r="AR47" s="18"/>
    </row>
    <row r="48" spans="2:44" s="1" customFormat="1" ht="14.45" customHeight="1">
      <c r="B48" s="18"/>
      <c r="AR48" s="18"/>
    </row>
    <row r="49" spans="2:44" s="2" customFormat="1" ht="14.45" customHeight="1">
      <c r="B49" s="37"/>
      <c r="D49" s="38" t="s">
        <v>47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48</v>
      </c>
      <c r="AI49" s="39"/>
      <c r="AJ49" s="39"/>
      <c r="AK49" s="39"/>
      <c r="AL49" s="39"/>
      <c r="AM49" s="39"/>
      <c r="AN49" s="39"/>
      <c r="AO49" s="39"/>
      <c r="AR49" s="37"/>
    </row>
    <row r="50" spans="2:44" ht="11.25">
      <c r="B50" s="18"/>
      <c r="AR50" s="18"/>
    </row>
    <row r="51" spans="2:44" ht="11.25">
      <c r="B51" s="18"/>
      <c r="AR51" s="18"/>
    </row>
    <row r="52" spans="2:44" ht="11.25">
      <c r="B52" s="18"/>
      <c r="AR52" s="18"/>
    </row>
    <row r="53" spans="2:44" ht="11.25">
      <c r="B53" s="18"/>
      <c r="AR53" s="18"/>
    </row>
    <row r="54" spans="2:44" ht="11.25">
      <c r="B54" s="18"/>
      <c r="AR54" s="18"/>
    </row>
    <row r="55" spans="2:44" ht="11.25">
      <c r="B55" s="18"/>
      <c r="AR55" s="18"/>
    </row>
    <row r="56" spans="2:44" ht="11.25">
      <c r="B56" s="18"/>
      <c r="AR56" s="18"/>
    </row>
    <row r="57" spans="2:44" ht="11.25">
      <c r="B57" s="18"/>
      <c r="AR57" s="18"/>
    </row>
    <row r="58" spans="2:44" ht="11.25">
      <c r="B58" s="18"/>
      <c r="AR58" s="18"/>
    </row>
    <row r="59" spans="2:44" ht="11.25">
      <c r="B59" s="18"/>
      <c r="AR59" s="18"/>
    </row>
    <row r="60" spans="1:57" s="2" customFormat="1" ht="12.75">
      <c r="A60" s="27"/>
      <c r="B60" s="28"/>
      <c r="C60" s="27"/>
      <c r="D60" s="40" t="s">
        <v>49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0" t="s">
        <v>50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0" t="s">
        <v>49</v>
      </c>
      <c r="AI60" s="30"/>
      <c r="AJ60" s="30"/>
      <c r="AK60" s="30"/>
      <c r="AL60" s="30"/>
      <c r="AM60" s="40" t="s">
        <v>50</v>
      </c>
      <c r="AN60" s="30"/>
      <c r="AO60" s="30"/>
      <c r="AP60" s="27"/>
      <c r="AQ60" s="27"/>
      <c r="AR60" s="28"/>
      <c r="BE60" s="27"/>
    </row>
    <row r="61" spans="2:44" ht="11.25">
      <c r="B61" s="18"/>
      <c r="AR61" s="18"/>
    </row>
    <row r="62" spans="2:44" ht="11.25">
      <c r="B62" s="18"/>
      <c r="AR62" s="18"/>
    </row>
    <row r="63" spans="2:44" ht="11.25">
      <c r="B63" s="18"/>
      <c r="AR63" s="18"/>
    </row>
    <row r="64" spans="1:57" s="2" customFormat="1" ht="12.75">
      <c r="A64" s="27"/>
      <c r="B64" s="28"/>
      <c r="C64" s="27"/>
      <c r="D64" s="38" t="s">
        <v>51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38" t="s">
        <v>52</v>
      </c>
      <c r="AI64" s="41"/>
      <c r="AJ64" s="41"/>
      <c r="AK64" s="41"/>
      <c r="AL64" s="41"/>
      <c r="AM64" s="41"/>
      <c r="AN64" s="41"/>
      <c r="AO64" s="41"/>
      <c r="AP64" s="27"/>
      <c r="AQ64" s="27"/>
      <c r="AR64" s="28"/>
      <c r="BE64" s="27"/>
    </row>
    <row r="65" spans="2:44" ht="11.25">
      <c r="B65" s="18"/>
      <c r="AR65" s="18"/>
    </row>
    <row r="66" spans="2:44" ht="11.25">
      <c r="B66" s="18"/>
      <c r="AR66" s="18"/>
    </row>
    <row r="67" spans="2:44" ht="11.25">
      <c r="B67" s="18"/>
      <c r="AR67" s="18"/>
    </row>
    <row r="68" spans="2:44" ht="11.25">
      <c r="B68" s="18"/>
      <c r="AR68" s="18"/>
    </row>
    <row r="69" spans="2:44" ht="11.25">
      <c r="B69" s="18"/>
      <c r="AR69" s="18"/>
    </row>
    <row r="70" spans="2:44" ht="11.25">
      <c r="B70" s="18"/>
      <c r="AR70" s="18"/>
    </row>
    <row r="71" spans="2:44" ht="11.25">
      <c r="B71" s="18"/>
      <c r="AR71" s="18"/>
    </row>
    <row r="72" spans="2:44" ht="11.25">
      <c r="B72" s="18"/>
      <c r="AR72" s="18"/>
    </row>
    <row r="73" spans="2:44" ht="11.25">
      <c r="B73" s="18"/>
      <c r="AR73" s="18"/>
    </row>
    <row r="74" spans="2:44" ht="11.25">
      <c r="B74" s="18"/>
      <c r="AR74" s="18"/>
    </row>
    <row r="75" spans="1:57" s="2" customFormat="1" ht="12.75">
      <c r="A75" s="27"/>
      <c r="B75" s="28"/>
      <c r="C75" s="27"/>
      <c r="D75" s="40" t="s">
        <v>49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0" t="s">
        <v>50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0" t="s">
        <v>49</v>
      </c>
      <c r="AI75" s="30"/>
      <c r="AJ75" s="30"/>
      <c r="AK75" s="30"/>
      <c r="AL75" s="30"/>
      <c r="AM75" s="40" t="s">
        <v>50</v>
      </c>
      <c r="AN75" s="30"/>
      <c r="AO75" s="30"/>
      <c r="AP75" s="27"/>
      <c r="AQ75" s="27"/>
      <c r="AR75" s="28"/>
      <c r="BE75" s="27"/>
    </row>
    <row r="76" spans="1:57" s="2" customFormat="1" ht="11.25">
      <c r="A76" s="27"/>
      <c r="B76" s="2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8"/>
      <c r="BE76" s="27"/>
    </row>
    <row r="77" spans="1:57" s="2" customFormat="1" ht="6.95" customHeight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28"/>
      <c r="BE77" s="27"/>
    </row>
    <row r="81" spans="1:57" s="2" customFormat="1" ht="6.95" customHeight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28"/>
      <c r="BE81" s="27"/>
    </row>
    <row r="82" spans="1:57" s="2" customFormat="1" ht="24.95" customHeight="1">
      <c r="A82" s="27"/>
      <c r="B82" s="28"/>
      <c r="C82" s="19" t="s">
        <v>53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8"/>
      <c r="BE82" s="27"/>
    </row>
    <row r="83" spans="1:57" s="2" customFormat="1" ht="6.95" customHeight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8"/>
      <c r="BE83" s="27"/>
    </row>
    <row r="84" spans="2:44" s="4" customFormat="1" ht="12" customHeight="1">
      <c r="B84" s="46"/>
      <c r="C84" s="24" t="s">
        <v>12</v>
      </c>
      <c r="AR84" s="46"/>
    </row>
    <row r="85" spans="2:44" s="5" customFormat="1" ht="36.95" customHeight="1">
      <c r="B85" s="47"/>
      <c r="C85" s="48" t="s">
        <v>14</v>
      </c>
      <c r="L85" s="178" t="str">
        <f>K6</f>
        <v>Město Petřvald - Opravy MK_2021</v>
      </c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R85" s="47"/>
    </row>
    <row r="86" spans="1:57" s="2" customFormat="1" ht="6.95" customHeight="1">
      <c r="A86" s="27"/>
      <c r="B86" s="28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8"/>
      <c r="BE86" s="27"/>
    </row>
    <row r="87" spans="1:57" s="2" customFormat="1" ht="12" customHeight="1">
      <c r="A87" s="27"/>
      <c r="B87" s="28"/>
      <c r="C87" s="24" t="s">
        <v>18</v>
      </c>
      <c r="D87" s="27"/>
      <c r="E87" s="27"/>
      <c r="F87" s="27"/>
      <c r="G87" s="27"/>
      <c r="H87" s="27"/>
      <c r="I87" s="27"/>
      <c r="J87" s="27"/>
      <c r="K87" s="27"/>
      <c r="L87" s="49" t="str">
        <f>IF(K8="","",K8)</f>
        <v>Petřvald</v>
      </c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4" t="s">
        <v>20</v>
      </c>
      <c r="AJ87" s="27"/>
      <c r="AK87" s="27"/>
      <c r="AL87" s="27"/>
      <c r="AM87" s="180" t="str">
        <f>IF(AN8="","",AN8)</f>
        <v/>
      </c>
      <c r="AN87" s="180"/>
      <c r="AO87" s="27"/>
      <c r="AP87" s="27"/>
      <c r="AQ87" s="27"/>
      <c r="AR87" s="28"/>
      <c r="BE87" s="27"/>
    </row>
    <row r="88" spans="1:57" s="2" customFormat="1" ht="6.95" customHeight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8"/>
      <c r="BE88" s="27"/>
    </row>
    <row r="89" spans="1:57" s="2" customFormat="1" ht="15.2" customHeight="1">
      <c r="A89" s="27"/>
      <c r="B89" s="28"/>
      <c r="C89" s="24" t="s">
        <v>21</v>
      </c>
      <c r="D89" s="27"/>
      <c r="E89" s="27"/>
      <c r="F89" s="27"/>
      <c r="G89" s="27"/>
      <c r="H89" s="27"/>
      <c r="I89" s="27"/>
      <c r="J89" s="27"/>
      <c r="K89" s="27"/>
      <c r="L89" s="4" t="str">
        <f>IF(E11="","",E11)</f>
        <v>Město Petřvald</v>
      </c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4" t="s">
        <v>28</v>
      </c>
      <c r="AJ89" s="27"/>
      <c r="AK89" s="27"/>
      <c r="AL89" s="27"/>
      <c r="AM89" s="181" t="e">
        <f>IF(#REF!="","",#REF!)</f>
        <v>#REF!</v>
      </c>
      <c r="AN89" s="182"/>
      <c r="AO89" s="182"/>
      <c r="AP89" s="182"/>
      <c r="AQ89" s="27"/>
      <c r="AR89" s="28"/>
      <c r="AS89" s="183" t="s">
        <v>54</v>
      </c>
      <c r="AT89" s="184"/>
      <c r="AU89" s="51"/>
      <c r="AV89" s="51"/>
      <c r="AW89" s="51"/>
      <c r="AX89" s="51"/>
      <c r="AY89" s="51"/>
      <c r="AZ89" s="51"/>
      <c r="BA89" s="51"/>
      <c r="BB89" s="51"/>
      <c r="BC89" s="51"/>
      <c r="BD89" s="52"/>
      <c r="BE89" s="27"/>
    </row>
    <row r="90" spans="1:57" s="2" customFormat="1" ht="15.2" customHeight="1">
      <c r="A90" s="27"/>
      <c r="B90" s="28"/>
      <c r="C90" s="24" t="s">
        <v>26</v>
      </c>
      <c r="D90" s="27"/>
      <c r="E90" s="27"/>
      <c r="F90" s="27"/>
      <c r="G90" s="27"/>
      <c r="H90" s="27"/>
      <c r="I90" s="27"/>
      <c r="J90" s="27"/>
      <c r="K90" s="27"/>
      <c r="L90" s="4" t="str">
        <f>IF(E14="","",E14)</f>
        <v xml:space="preserve"> </v>
      </c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4" t="s">
        <v>30</v>
      </c>
      <c r="AJ90" s="27"/>
      <c r="AK90" s="27"/>
      <c r="AL90" s="27"/>
      <c r="AM90" s="181" t="str">
        <f>IF(E17="","",E17)</f>
        <v>Ing. Pavol Lipták</v>
      </c>
      <c r="AN90" s="182"/>
      <c r="AO90" s="182"/>
      <c r="AP90" s="182"/>
      <c r="AQ90" s="27"/>
      <c r="AR90" s="28"/>
      <c r="AS90" s="185"/>
      <c r="AT90" s="186"/>
      <c r="AU90" s="53"/>
      <c r="AV90" s="53"/>
      <c r="AW90" s="53"/>
      <c r="AX90" s="53"/>
      <c r="AY90" s="53"/>
      <c r="AZ90" s="53"/>
      <c r="BA90" s="53"/>
      <c r="BB90" s="53"/>
      <c r="BC90" s="53"/>
      <c r="BD90" s="54"/>
      <c r="BE90" s="27"/>
    </row>
    <row r="91" spans="1:57" s="2" customFormat="1" ht="10.9" customHeight="1">
      <c r="A91" s="27"/>
      <c r="B91" s="28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8"/>
      <c r="AS91" s="185"/>
      <c r="AT91" s="186"/>
      <c r="AU91" s="53"/>
      <c r="AV91" s="53"/>
      <c r="AW91" s="53"/>
      <c r="AX91" s="53"/>
      <c r="AY91" s="53"/>
      <c r="AZ91" s="53"/>
      <c r="BA91" s="53"/>
      <c r="BB91" s="53"/>
      <c r="BC91" s="53"/>
      <c r="BD91" s="54"/>
      <c r="BE91" s="27"/>
    </row>
    <row r="92" spans="1:57" s="2" customFormat="1" ht="29.25" customHeight="1">
      <c r="A92" s="27"/>
      <c r="B92" s="28"/>
      <c r="C92" s="187" t="s">
        <v>55</v>
      </c>
      <c r="D92" s="188"/>
      <c r="E92" s="188"/>
      <c r="F92" s="188"/>
      <c r="G92" s="188"/>
      <c r="H92" s="55"/>
      <c r="I92" s="189" t="s">
        <v>56</v>
      </c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91" t="s">
        <v>57</v>
      </c>
      <c r="AH92" s="188"/>
      <c r="AI92" s="188"/>
      <c r="AJ92" s="188"/>
      <c r="AK92" s="188"/>
      <c r="AL92" s="188"/>
      <c r="AM92" s="188"/>
      <c r="AN92" s="189" t="s">
        <v>58</v>
      </c>
      <c r="AO92" s="188"/>
      <c r="AP92" s="190"/>
      <c r="AQ92" s="56" t="s">
        <v>59</v>
      </c>
      <c r="AR92" s="28"/>
      <c r="AS92" s="57" t="s">
        <v>60</v>
      </c>
      <c r="AT92" s="58" t="s">
        <v>61</v>
      </c>
      <c r="AU92" s="58" t="s">
        <v>62</v>
      </c>
      <c r="AV92" s="58" t="s">
        <v>63</v>
      </c>
      <c r="AW92" s="58" t="s">
        <v>64</v>
      </c>
      <c r="AX92" s="58" t="s">
        <v>65</v>
      </c>
      <c r="AY92" s="58" t="s">
        <v>66</v>
      </c>
      <c r="AZ92" s="58" t="s">
        <v>67</v>
      </c>
      <c r="BA92" s="58" t="s">
        <v>68</v>
      </c>
      <c r="BB92" s="58" t="s">
        <v>69</v>
      </c>
      <c r="BC92" s="58" t="s">
        <v>70</v>
      </c>
      <c r="BD92" s="59" t="s">
        <v>71</v>
      </c>
      <c r="BE92" s="27"/>
    </row>
    <row r="93" spans="1:57" s="2" customFormat="1" ht="10.9" customHeight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8"/>
      <c r="AS93" s="60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27"/>
    </row>
    <row r="94" spans="2:90" s="6" customFormat="1" ht="32.45" customHeight="1">
      <c r="B94" s="63"/>
      <c r="C94" s="64" t="s">
        <v>72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195">
        <f>ROUND(SUM(AG95:AG99),2)</f>
        <v>0</v>
      </c>
      <c r="AH94" s="195"/>
      <c r="AI94" s="195"/>
      <c r="AJ94" s="195"/>
      <c r="AK94" s="195"/>
      <c r="AL94" s="195"/>
      <c r="AM94" s="195"/>
      <c r="AN94" s="196">
        <f aca="true" t="shared" si="0" ref="AN94:AN99">SUM(AG94,AT94)</f>
        <v>0</v>
      </c>
      <c r="AO94" s="196"/>
      <c r="AP94" s="196"/>
      <c r="AQ94" s="67" t="s">
        <v>1</v>
      </c>
      <c r="AR94" s="63"/>
      <c r="AS94" s="68">
        <f>ROUND(SUM(AS95:AS99),2)</f>
        <v>0</v>
      </c>
      <c r="AT94" s="69">
        <f aca="true" t="shared" si="1" ref="AT94:AT99">ROUND(SUM(AV94:AW94),2)</f>
        <v>0</v>
      </c>
      <c r="AU94" s="70">
        <f>ROUND(SUM(AU95:AU99),5)</f>
        <v>559.34655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ROUND(SUM(AZ95:AZ99),2)</f>
        <v>0</v>
      </c>
      <c r="BA94" s="69">
        <f>ROUND(SUM(BA95:BA99),2)</f>
        <v>0</v>
      </c>
      <c r="BB94" s="69">
        <f>ROUND(SUM(BB95:BB99),2)</f>
        <v>0</v>
      </c>
      <c r="BC94" s="69">
        <f>ROUND(SUM(BC95:BC99),2)</f>
        <v>0</v>
      </c>
      <c r="BD94" s="71">
        <f>ROUND(SUM(BD95:BD99),2)</f>
        <v>0</v>
      </c>
      <c r="BS94" s="72" t="s">
        <v>73</v>
      </c>
      <c r="BT94" s="72" t="s">
        <v>74</v>
      </c>
      <c r="BU94" s="73" t="s">
        <v>75</v>
      </c>
      <c r="BV94" s="72" t="s">
        <v>76</v>
      </c>
      <c r="BW94" s="72" t="s">
        <v>4</v>
      </c>
      <c r="BX94" s="72" t="s">
        <v>77</v>
      </c>
      <c r="CL94" s="72" t="s">
        <v>1</v>
      </c>
    </row>
    <row r="95" spans="1:91" s="7" customFormat="1" ht="16.5" customHeight="1">
      <c r="A95" s="74" t="s">
        <v>78</v>
      </c>
      <c r="B95" s="75"/>
      <c r="C95" s="76"/>
      <c r="D95" s="194" t="s">
        <v>79</v>
      </c>
      <c r="E95" s="194"/>
      <c r="F95" s="194"/>
      <c r="G95" s="194"/>
      <c r="H95" s="194"/>
      <c r="I95" s="77"/>
      <c r="J95" s="194" t="s">
        <v>80</v>
      </c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2">
        <f>'01 - Oprava MK ul. Ve Fin...'!J30</f>
        <v>0</v>
      </c>
      <c r="AH95" s="193"/>
      <c r="AI95" s="193"/>
      <c r="AJ95" s="193"/>
      <c r="AK95" s="193"/>
      <c r="AL95" s="193"/>
      <c r="AM95" s="193"/>
      <c r="AN95" s="192">
        <f t="shared" si="0"/>
        <v>0</v>
      </c>
      <c r="AO95" s="193"/>
      <c r="AP95" s="193"/>
      <c r="AQ95" s="78" t="s">
        <v>81</v>
      </c>
      <c r="AR95" s="75"/>
      <c r="AS95" s="79">
        <v>0</v>
      </c>
      <c r="AT95" s="80">
        <f t="shared" si="1"/>
        <v>0</v>
      </c>
      <c r="AU95" s="81">
        <f>'01 - Oprava MK ul. Ve Fin...'!P124</f>
        <v>229.995534</v>
      </c>
      <c r="AV95" s="80">
        <f>'01 - Oprava MK ul. Ve Fin...'!J33</f>
        <v>0</v>
      </c>
      <c r="AW95" s="80">
        <f>'01 - Oprava MK ul. Ve Fin...'!J34</f>
        <v>0</v>
      </c>
      <c r="AX95" s="80">
        <f>'01 - Oprava MK ul. Ve Fin...'!J35</f>
        <v>0</v>
      </c>
      <c r="AY95" s="80">
        <f>'01 - Oprava MK ul. Ve Fin...'!J36</f>
        <v>0</v>
      </c>
      <c r="AZ95" s="80">
        <f>'01 - Oprava MK ul. Ve Fin...'!F33</f>
        <v>0</v>
      </c>
      <c r="BA95" s="80">
        <f>'01 - Oprava MK ul. Ve Fin...'!F34</f>
        <v>0</v>
      </c>
      <c r="BB95" s="80">
        <f>'01 - Oprava MK ul. Ve Fin...'!F35</f>
        <v>0</v>
      </c>
      <c r="BC95" s="80">
        <f>'01 - Oprava MK ul. Ve Fin...'!F36</f>
        <v>0</v>
      </c>
      <c r="BD95" s="82">
        <f>'01 - Oprava MK ul. Ve Fin...'!F37</f>
        <v>0</v>
      </c>
      <c r="BT95" s="83" t="s">
        <v>82</v>
      </c>
      <c r="BV95" s="83" t="s">
        <v>76</v>
      </c>
      <c r="BW95" s="83" t="s">
        <v>83</v>
      </c>
      <c r="BX95" s="83" t="s">
        <v>4</v>
      </c>
      <c r="CL95" s="83" t="s">
        <v>1</v>
      </c>
      <c r="CM95" s="83" t="s">
        <v>84</v>
      </c>
    </row>
    <row r="96" spans="1:91" s="7" customFormat="1" ht="16.5" customHeight="1">
      <c r="A96" s="74" t="s">
        <v>78</v>
      </c>
      <c r="B96" s="75"/>
      <c r="C96" s="76"/>
      <c r="D96" s="194" t="s">
        <v>85</v>
      </c>
      <c r="E96" s="194"/>
      <c r="F96" s="194"/>
      <c r="G96" s="194"/>
      <c r="H96" s="194"/>
      <c r="I96" s="77"/>
      <c r="J96" s="194" t="s">
        <v>86</v>
      </c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2">
        <f>'02 - Oprava MK ul. Rychva...'!J30</f>
        <v>0</v>
      </c>
      <c r="AH96" s="193"/>
      <c r="AI96" s="193"/>
      <c r="AJ96" s="193"/>
      <c r="AK96" s="193"/>
      <c r="AL96" s="193"/>
      <c r="AM96" s="193"/>
      <c r="AN96" s="192">
        <f t="shared" si="0"/>
        <v>0</v>
      </c>
      <c r="AO96" s="193"/>
      <c r="AP96" s="193"/>
      <c r="AQ96" s="78" t="s">
        <v>81</v>
      </c>
      <c r="AR96" s="75"/>
      <c r="AS96" s="79">
        <v>0</v>
      </c>
      <c r="AT96" s="80">
        <f t="shared" si="1"/>
        <v>0</v>
      </c>
      <c r="AU96" s="81">
        <f>'02 - Oprava MK ul. Rychva...'!P124</f>
        <v>66.469652</v>
      </c>
      <c r="AV96" s="80">
        <f>'02 - Oprava MK ul. Rychva...'!J33</f>
        <v>0</v>
      </c>
      <c r="AW96" s="80">
        <f>'02 - Oprava MK ul. Rychva...'!J34</f>
        <v>0</v>
      </c>
      <c r="AX96" s="80">
        <f>'02 - Oprava MK ul. Rychva...'!J35</f>
        <v>0</v>
      </c>
      <c r="AY96" s="80">
        <f>'02 - Oprava MK ul. Rychva...'!J36</f>
        <v>0</v>
      </c>
      <c r="AZ96" s="80">
        <f>'02 - Oprava MK ul. Rychva...'!F33</f>
        <v>0</v>
      </c>
      <c r="BA96" s="80">
        <f>'02 - Oprava MK ul. Rychva...'!F34</f>
        <v>0</v>
      </c>
      <c r="BB96" s="80">
        <f>'02 - Oprava MK ul. Rychva...'!F35</f>
        <v>0</v>
      </c>
      <c r="BC96" s="80">
        <f>'02 - Oprava MK ul. Rychva...'!F36</f>
        <v>0</v>
      </c>
      <c r="BD96" s="82">
        <f>'02 - Oprava MK ul. Rychva...'!F37</f>
        <v>0</v>
      </c>
      <c r="BT96" s="83" t="s">
        <v>82</v>
      </c>
      <c r="BV96" s="83" t="s">
        <v>76</v>
      </c>
      <c r="BW96" s="83" t="s">
        <v>87</v>
      </c>
      <c r="BX96" s="83" t="s">
        <v>4</v>
      </c>
      <c r="CL96" s="83" t="s">
        <v>1</v>
      </c>
      <c r="CM96" s="83" t="s">
        <v>84</v>
      </c>
    </row>
    <row r="97" spans="1:91" s="7" customFormat="1" ht="16.5" customHeight="1">
      <c r="A97" s="74" t="s">
        <v>78</v>
      </c>
      <c r="B97" s="75"/>
      <c r="C97" s="76"/>
      <c r="D97" s="194" t="s">
        <v>88</v>
      </c>
      <c r="E97" s="194"/>
      <c r="F97" s="194"/>
      <c r="G97" s="194"/>
      <c r="H97" s="194"/>
      <c r="I97" s="77"/>
      <c r="J97" s="194" t="s">
        <v>89</v>
      </c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2">
        <f>'03 - Oprava MK ul. Marjánka'!J30</f>
        <v>0</v>
      </c>
      <c r="AH97" s="193"/>
      <c r="AI97" s="193"/>
      <c r="AJ97" s="193"/>
      <c r="AK97" s="193"/>
      <c r="AL97" s="193"/>
      <c r="AM97" s="193"/>
      <c r="AN97" s="192">
        <f t="shared" si="0"/>
        <v>0</v>
      </c>
      <c r="AO97" s="193"/>
      <c r="AP97" s="193"/>
      <c r="AQ97" s="78" t="s">
        <v>81</v>
      </c>
      <c r="AR97" s="75"/>
      <c r="AS97" s="79">
        <v>0</v>
      </c>
      <c r="AT97" s="80">
        <f t="shared" si="1"/>
        <v>0</v>
      </c>
      <c r="AU97" s="81">
        <f>'03 - Oprava MK ul. Marjánka'!P124</f>
        <v>35.41852</v>
      </c>
      <c r="AV97" s="80">
        <f>'03 - Oprava MK ul. Marjánka'!J33</f>
        <v>0</v>
      </c>
      <c r="AW97" s="80">
        <f>'03 - Oprava MK ul. Marjánka'!J34</f>
        <v>0</v>
      </c>
      <c r="AX97" s="80">
        <f>'03 - Oprava MK ul. Marjánka'!J35</f>
        <v>0</v>
      </c>
      <c r="AY97" s="80">
        <f>'03 - Oprava MK ul. Marjánka'!J36</f>
        <v>0</v>
      </c>
      <c r="AZ97" s="80">
        <f>'03 - Oprava MK ul. Marjánka'!F33</f>
        <v>0</v>
      </c>
      <c r="BA97" s="80">
        <f>'03 - Oprava MK ul. Marjánka'!F34</f>
        <v>0</v>
      </c>
      <c r="BB97" s="80">
        <f>'03 - Oprava MK ul. Marjánka'!F35</f>
        <v>0</v>
      </c>
      <c r="BC97" s="80">
        <f>'03 - Oprava MK ul. Marjánka'!F36</f>
        <v>0</v>
      </c>
      <c r="BD97" s="82">
        <f>'03 - Oprava MK ul. Marjánka'!F37</f>
        <v>0</v>
      </c>
      <c r="BT97" s="83" t="s">
        <v>82</v>
      </c>
      <c r="BV97" s="83" t="s">
        <v>76</v>
      </c>
      <c r="BW97" s="83" t="s">
        <v>90</v>
      </c>
      <c r="BX97" s="83" t="s">
        <v>4</v>
      </c>
      <c r="CL97" s="83" t="s">
        <v>1</v>
      </c>
      <c r="CM97" s="83" t="s">
        <v>84</v>
      </c>
    </row>
    <row r="98" spans="1:91" s="7" customFormat="1" ht="16.5" customHeight="1">
      <c r="A98" s="74" t="s">
        <v>78</v>
      </c>
      <c r="B98" s="75"/>
      <c r="C98" s="76"/>
      <c r="D98" s="194" t="s">
        <v>91</v>
      </c>
      <c r="E98" s="194"/>
      <c r="F98" s="194"/>
      <c r="G98" s="194"/>
      <c r="H98" s="194"/>
      <c r="I98" s="77"/>
      <c r="J98" s="194" t="s">
        <v>92</v>
      </c>
      <c r="K98" s="194"/>
      <c r="L98" s="194"/>
      <c r="M98" s="194"/>
      <c r="N98" s="194"/>
      <c r="O98" s="194"/>
      <c r="P98" s="194"/>
      <c r="Q98" s="194"/>
      <c r="R98" s="194"/>
      <c r="S98" s="194"/>
      <c r="T98" s="194"/>
      <c r="U98" s="194"/>
      <c r="V98" s="194"/>
      <c r="W98" s="194"/>
      <c r="X98" s="194"/>
      <c r="Y98" s="194"/>
      <c r="Z98" s="194"/>
      <c r="AA98" s="194"/>
      <c r="AB98" s="194"/>
      <c r="AC98" s="194"/>
      <c r="AD98" s="194"/>
      <c r="AE98" s="194"/>
      <c r="AF98" s="194"/>
      <c r="AG98" s="192">
        <f>'04 - Oprava MK ul. U Samo...'!J30</f>
        <v>0</v>
      </c>
      <c r="AH98" s="193"/>
      <c r="AI98" s="193"/>
      <c r="AJ98" s="193"/>
      <c r="AK98" s="193"/>
      <c r="AL98" s="193"/>
      <c r="AM98" s="193"/>
      <c r="AN98" s="192">
        <f t="shared" si="0"/>
        <v>0</v>
      </c>
      <c r="AO98" s="193"/>
      <c r="AP98" s="193"/>
      <c r="AQ98" s="78" t="s">
        <v>81</v>
      </c>
      <c r="AR98" s="75"/>
      <c r="AS98" s="79">
        <v>0</v>
      </c>
      <c r="AT98" s="80">
        <f t="shared" si="1"/>
        <v>0</v>
      </c>
      <c r="AU98" s="81">
        <f>'04 - Oprava MK ul. U Samo...'!P124</f>
        <v>46.375963999999996</v>
      </c>
      <c r="AV98" s="80">
        <f>'04 - Oprava MK ul. U Samo...'!J33</f>
        <v>0</v>
      </c>
      <c r="AW98" s="80">
        <f>'04 - Oprava MK ul. U Samo...'!J34</f>
        <v>0</v>
      </c>
      <c r="AX98" s="80">
        <f>'04 - Oprava MK ul. U Samo...'!J35</f>
        <v>0</v>
      </c>
      <c r="AY98" s="80">
        <f>'04 - Oprava MK ul. U Samo...'!J36</f>
        <v>0</v>
      </c>
      <c r="AZ98" s="80">
        <f>'04 - Oprava MK ul. U Samo...'!F33</f>
        <v>0</v>
      </c>
      <c r="BA98" s="80">
        <f>'04 - Oprava MK ul. U Samo...'!F34</f>
        <v>0</v>
      </c>
      <c r="BB98" s="80">
        <f>'04 - Oprava MK ul. U Samo...'!F35</f>
        <v>0</v>
      </c>
      <c r="BC98" s="80">
        <f>'04 - Oprava MK ul. U Samo...'!F36</f>
        <v>0</v>
      </c>
      <c r="BD98" s="82">
        <f>'04 - Oprava MK ul. U Samo...'!F37</f>
        <v>0</v>
      </c>
      <c r="BT98" s="83" t="s">
        <v>82</v>
      </c>
      <c r="BV98" s="83" t="s">
        <v>76</v>
      </c>
      <c r="BW98" s="83" t="s">
        <v>93</v>
      </c>
      <c r="BX98" s="83" t="s">
        <v>4</v>
      </c>
      <c r="CL98" s="83" t="s">
        <v>1</v>
      </c>
      <c r="CM98" s="83" t="s">
        <v>84</v>
      </c>
    </row>
    <row r="99" spans="1:91" s="7" customFormat="1" ht="16.5" customHeight="1">
      <c r="A99" s="74" t="s">
        <v>78</v>
      </c>
      <c r="B99" s="75"/>
      <c r="C99" s="76"/>
      <c r="D99" s="194" t="s">
        <v>94</v>
      </c>
      <c r="E99" s="194"/>
      <c r="F99" s="194"/>
      <c r="G99" s="194"/>
      <c r="H99" s="194"/>
      <c r="I99" s="77"/>
      <c r="J99" s="194" t="s">
        <v>95</v>
      </c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2">
        <f>'05 - Oprava MK ul. Na Pořadí'!J30</f>
        <v>0</v>
      </c>
      <c r="AH99" s="193"/>
      <c r="AI99" s="193"/>
      <c r="AJ99" s="193"/>
      <c r="AK99" s="193"/>
      <c r="AL99" s="193"/>
      <c r="AM99" s="193"/>
      <c r="AN99" s="192">
        <f t="shared" si="0"/>
        <v>0</v>
      </c>
      <c r="AO99" s="193"/>
      <c r="AP99" s="193"/>
      <c r="AQ99" s="78" t="s">
        <v>81</v>
      </c>
      <c r="AR99" s="75"/>
      <c r="AS99" s="84">
        <v>0</v>
      </c>
      <c r="AT99" s="85">
        <f t="shared" si="1"/>
        <v>0</v>
      </c>
      <c r="AU99" s="86">
        <f>'05 - Oprava MK ul. Na Pořadí'!P123</f>
        <v>181.086884</v>
      </c>
      <c r="AV99" s="85">
        <f>'05 - Oprava MK ul. Na Pořadí'!J33</f>
        <v>0</v>
      </c>
      <c r="AW99" s="85">
        <f>'05 - Oprava MK ul. Na Pořadí'!J34</f>
        <v>0</v>
      </c>
      <c r="AX99" s="85">
        <f>'05 - Oprava MK ul. Na Pořadí'!J35</f>
        <v>0</v>
      </c>
      <c r="AY99" s="85">
        <f>'05 - Oprava MK ul. Na Pořadí'!J36</f>
        <v>0</v>
      </c>
      <c r="AZ99" s="85">
        <f>'05 - Oprava MK ul. Na Pořadí'!F33</f>
        <v>0</v>
      </c>
      <c r="BA99" s="85">
        <f>'05 - Oprava MK ul. Na Pořadí'!F34</f>
        <v>0</v>
      </c>
      <c r="BB99" s="85">
        <f>'05 - Oprava MK ul. Na Pořadí'!F35</f>
        <v>0</v>
      </c>
      <c r="BC99" s="85">
        <f>'05 - Oprava MK ul. Na Pořadí'!F36</f>
        <v>0</v>
      </c>
      <c r="BD99" s="87">
        <f>'05 - Oprava MK ul. Na Pořadí'!F37</f>
        <v>0</v>
      </c>
      <c r="BT99" s="83" t="s">
        <v>82</v>
      </c>
      <c r="BV99" s="83" t="s">
        <v>76</v>
      </c>
      <c r="BW99" s="83" t="s">
        <v>96</v>
      </c>
      <c r="BX99" s="83" t="s">
        <v>4</v>
      </c>
      <c r="CL99" s="83" t="s">
        <v>1</v>
      </c>
      <c r="CM99" s="83" t="s">
        <v>84</v>
      </c>
    </row>
    <row r="100" spans="1:57" s="2" customFormat="1" ht="30" customHeight="1">
      <c r="A100" s="27"/>
      <c r="B100" s="28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8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</row>
    <row r="101" spans="1:57" s="2" customFormat="1" ht="6.95" customHeight="1">
      <c r="A101" s="27"/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28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</row>
  </sheetData>
  <mergeCells count="56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98:AP98"/>
    <mergeCell ref="AG98:AM98"/>
    <mergeCell ref="J98:AF98"/>
    <mergeCell ref="D98:H98"/>
    <mergeCell ref="AN99:AP99"/>
    <mergeCell ref="AG99:AM99"/>
    <mergeCell ref="D99:H99"/>
    <mergeCell ref="J99:AF99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01 - Oprava MK ul. Ve Fin...'!C2" display="/"/>
    <hyperlink ref="A96" location="'02 - Oprava MK ul. Rychva...'!C2" display="/"/>
    <hyperlink ref="A97" location="'03 - Oprava MK ul. Marjánka'!C2" display="/"/>
    <hyperlink ref="A98" location="'04 - Oprava MK ul. U Samo...'!C2" display="/"/>
    <hyperlink ref="A99" location="'05 - Oprava MK ul. Na Pořad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5"/>
  <sheetViews>
    <sheetView showGridLines="0" showZeros="0" workbookViewId="0" topLeftCell="A110">
      <selection activeCell="W123" sqref="W12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8"/>
    </row>
    <row r="2" spans="12:46" s="1" customFormat="1" ht="36.95" customHeight="1">
      <c r="L2" s="211" t="s">
        <v>5</v>
      </c>
      <c r="M2" s="198"/>
      <c r="N2" s="198"/>
      <c r="O2" s="198"/>
      <c r="P2" s="198"/>
      <c r="Q2" s="198"/>
      <c r="R2" s="198"/>
      <c r="S2" s="198"/>
      <c r="T2" s="198"/>
      <c r="U2" s="198"/>
      <c r="V2" s="198"/>
      <c r="AT2" s="15" t="s">
        <v>83</v>
      </c>
    </row>
    <row r="3" spans="2:46" s="1" customFormat="1" ht="6.95" customHeight="1" hidden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84</v>
      </c>
    </row>
    <row r="4" spans="2:46" s="1" customFormat="1" ht="24.95" customHeight="1" hidden="1">
      <c r="B4" s="18"/>
      <c r="D4" s="19" t="s">
        <v>97</v>
      </c>
      <c r="L4" s="18"/>
      <c r="M4" s="89" t="s">
        <v>10</v>
      </c>
      <c r="AT4" s="15" t="s">
        <v>3</v>
      </c>
    </row>
    <row r="5" spans="2:12" s="1" customFormat="1" ht="6.95" customHeight="1" hidden="1">
      <c r="B5" s="18"/>
      <c r="L5" s="18"/>
    </row>
    <row r="6" spans="2:12" s="1" customFormat="1" ht="12" customHeight="1" hidden="1">
      <c r="B6" s="18"/>
      <c r="D6" s="24" t="s">
        <v>14</v>
      </c>
      <c r="L6" s="18"/>
    </row>
    <row r="7" spans="2:12" s="1" customFormat="1" ht="16.5" customHeight="1" hidden="1">
      <c r="B7" s="18"/>
      <c r="E7" s="212" t="str">
        <f>'Rekapitulace stavby'!K6</f>
        <v>Město Petřvald - Opravy MK_2021</v>
      </c>
      <c r="F7" s="213"/>
      <c r="G7" s="213"/>
      <c r="H7" s="213"/>
      <c r="L7" s="18"/>
    </row>
    <row r="8" spans="1:31" s="2" customFormat="1" ht="12" customHeight="1" hidden="1">
      <c r="A8" s="27"/>
      <c r="B8" s="28"/>
      <c r="C8" s="27"/>
      <c r="D8" s="24" t="s">
        <v>98</v>
      </c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2" customFormat="1" ht="16.5" customHeight="1" hidden="1">
      <c r="A9" s="27"/>
      <c r="B9" s="28"/>
      <c r="C9" s="27"/>
      <c r="D9" s="27"/>
      <c r="E9" s="178" t="s">
        <v>99</v>
      </c>
      <c r="F9" s="214"/>
      <c r="G9" s="214"/>
      <c r="H9" s="214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2" customFormat="1" ht="11.25" hidden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2" customFormat="1" ht="12" customHeight="1" hidden="1">
      <c r="A11" s="27"/>
      <c r="B11" s="28"/>
      <c r="C11" s="27"/>
      <c r="D11" s="24" t="s">
        <v>16</v>
      </c>
      <c r="E11" s="27"/>
      <c r="F11" s="22" t="s">
        <v>1</v>
      </c>
      <c r="G11" s="27"/>
      <c r="H11" s="27"/>
      <c r="I11" s="24" t="s">
        <v>17</v>
      </c>
      <c r="J11" s="22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 hidden="1">
      <c r="A12" s="27"/>
      <c r="B12" s="28"/>
      <c r="C12" s="27"/>
      <c r="D12" s="24" t="s">
        <v>18</v>
      </c>
      <c r="E12" s="27"/>
      <c r="F12" s="22" t="s">
        <v>19</v>
      </c>
      <c r="G12" s="27"/>
      <c r="H12" s="27"/>
      <c r="I12" s="24" t="s">
        <v>20</v>
      </c>
      <c r="J12" s="50">
        <f>'Rekapitulace stavby'!AN8</f>
        <v>0</v>
      </c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0.9" customHeight="1" hidden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 customHeight="1" hidden="1">
      <c r="A14" s="27"/>
      <c r="B14" s="28"/>
      <c r="C14" s="27"/>
      <c r="D14" s="24" t="s">
        <v>21</v>
      </c>
      <c r="E14" s="27"/>
      <c r="F14" s="27"/>
      <c r="G14" s="27"/>
      <c r="H14" s="27"/>
      <c r="I14" s="24" t="s">
        <v>22</v>
      </c>
      <c r="J14" s="22" t="s">
        <v>23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8" customHeight="1" hidden="1">
      <c r="A15" s="27"/>
      <c r="B15" s="28"/>
      <c r="C15" s="27"/>
      <c r="D15" s="27"/>
      <c r="E15" s="22" t="s">
        <v>24</v>
      </c>
      <c r="F15" s="27"/>
      <c r="G15" s="27"/>
      <c r="H15" s="27"/>
      <c r="I15" s="24" t="s">
        <v>25</v>
      </c>
      <c r="J15" s="22" t="s">
        <v>1</v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6.95" customHeight="1" hidden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 hidden="1">
      <c r="A17" s="27"/>
      <c r="B17" s="28"/>
      <c r="C17" s="27"/>
      <c r="D17" s="24" t="s">
        <v>26</v>
      </c>
      <c r="E17" s="27"/>
      <c r="F17" s="27"/>
      <c r="G17" s="27"/>
      <c r="H17" s="27"/>
      <c r="I17" s="24" t="s">
        <v>22</v>
      </c>
      <c r="J17" s="22" t="str">
        <f>'Rekapitulace stavby'!AN13</f>
        <v/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 hidden="1">
      <c r="A18" s="27"/>
      <c r="B18" s="28"/>
      <c r="C18" s="27"/>
      <c r="D18" s="27"/>
      <c r="E18" s="197" t="str">
        <f>'Rekapitulace stavby'!E14</f>
        <v xml:space="preserve"> </v>
      </c>
      <c r="F18" s="197"/>
      <c r="G18" s="197"/>
      <c r="H18" s="197"/>
      <c r="I18" s="24" t="s">
        <v>25</v>
      </c>
      <c r="J18" s="22" t="str">
        <f>'Rekapitulace stavby'!AN14</f>
        <v/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5" customHeight="1" hidden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 hidden="1">
      <c r="A20" s="27"/>
      <c r="B20" s="28"/>
      <c r="C20" s="27"/>
      <c r="D20" s="24" t="s">
        <v>28</v>
      </c>
      <c r="E20" s="27"/>
      <c r="F20" s="27"/>
      <c r="G20" s="27"/>
      <c r="H20" s="27"/>
      <c r="I20" s="24" t="s">
        <v>22</v>
      </c>
      <c r="J20" s="22" t="e">
        <f>IF(#REF!="","",#REF!)</f>
        <v>#REF!</v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 hidden="1">
      <c r="A21" s="27"/>
      <c r="B21" s="28"/>
      <c r="C21" s="27"/>
      <c r="D21" s="27"/>
      <c r="E21" s="22" t="e">
        <f>IF(#REF!="","",#REF!)</f>
        <v>#REF!</v>
      </c>
      <c r="F21" s="27"/>
      <c r="G21" s="27"/>
      <c r="H21" s="27"/>
      <c r="I21" s="24" t="s">
        <v>25</v>
      </c>
      <c r="J21" s="22" t="str">
        <f>IF('Rekapitulace stavby'!AN17="","",'Rekapitulace stavby'!AN17)</f>
        <v/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5" customHeight="1" hidden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 hidden="1">
      <c r="A23" s="27"/>
      <c r="B23" s="28"/>
      <c r="C23" s="27"/>
      <c r="D23" s="24" t="s">
        <v>30</v>
      </c>
      <c r="E23" s="27"/>
      <c r="F23" s="27"/>
      <c r="G23" s="27"/>
      <c r="H23" s="27"/>
      <c r="I23" s="24" t="s">
        <v>22</v>
      </c>
      <c r="J23" s="22" t="s">
        <v>31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 hidden="1">
      <c r="A24" s="27"/>
      <c r="B24" s="28"/>
      <c r="C24" s="27"/>
      <c r="D24" s="27"/>
      <c r="E24" s="22" t="s">
        <v>32</v>
      </c>
      <c r="F24" s="27"/>
      <c r="G24" s="27"/>
      <c r="H24" s="27"/>
      <c r="I24" s="24" t="s">
        <v>25</v>
      </c>
      <c r="J24" s="22" t="s">
        <v>1</v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5" customHeight="1" hidden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 hidden="1">
      <c r="A26" s="27"/>
      <c r="B26" s="28"/>
      <c r="C26" s="27"/>
      <c r="D26" s="24" t="s">
        <v>33</v>
      </c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 hidden="1">
      <c r="A27" s="90"/>
      <c r="B27" s="91"/>
      <c r="C27" s="90"/>
      <c r="D27" s="90"/>
      <c r="E27" s="200" t="s">
        <v>1</v>
      </c>
      <c r="F27" s="200"/>
      <c r="G27" s="200"/>
      <c r="H27" s="200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5" customHeight="1" hidden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 hidden="1">
      <c r="A29" s="27"/>
      <c r="B29" s="28"/>
      <c r="C29" s="27"/>
      <c r="D29" s="61"/>
      <c r="E29" s="61"/>
      <c r="F29" s="61"/>
      <c r="G29" s="61"/>
      <c r="H29" s="61"/>
      <c r="I29" s="61"/>
      <c r="J29" s="61"/>
      <c r="K29" s="61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 hidden="1">
      <c r="A30" s="27"/>
      <c r="B30" s="28"/>
      <c r="C30" s="27"/>
      <c r="D30" s="93" t="s">
        <v>34</v>
      </c>
      <c r="E30" s="27"/>
      <c r="F30" s="27"/>
      <c r="G30" s="27"/>
      <c r="H30" s="27"/>
      <c r="I30" s="27"/>
      <c r="J30" s="66">
        <f>ROUND(J124,2)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5" customHeight="1" hidden="1">
      <c r="A31" s="27"/>
      <c r="B31" s="28"/>
      <c r="C31" s="27"/>
      <c r="D31" s="61"/>
      <c r="E31" s="61"/>
      <c r="F31" s="61"/>
      <c r="G31" s="61"/>
      <c r="H31" s="61"/>
      <c r="I31" s="61"/>
      <c r="J31" s="61"/>
      <c r="K31" s="61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5" customHeight="1" hidden="1">
      <c r="A32" s="27"/>
      <c r="B32" s="28"/>
      <c r="C32" s="27"/>
      <c r="D32" s="27"/>
      <c r="E32" s="27"/>
      <c r="F32" s="31" t="s">
        <v>36</v>
      </c>
      <c r="G32" s="27"/>
      <c r="H32" s="27"/>
      <c r="I32" s="31" t="s">
        <v>35</v>
      </c>
      <c r="J32" s="31" t="s">
        <v>37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5" customHeight="1" hidden="1">
      <c r="A33" s="27"/>
      <c r="B33" s="28"/>
      <c r="C33" s="27"/>
      <c r="D33" s="94" t="s">
        <v>38</v>
      </c>
      <c r="E33" s="24" t="s">
        <v>39</v>
      </c>
      <c r="F33" s="95">
        <f>ROUND((SUM(BE124:BE154)),2)</f>
        <v>0</v>
      </c>
      <c r="G33" s="27"/>
      <c r="H33" s="27"/>
      <c r="I33" s="96">
        <v>0.21</v>
      </c>
      <c r="J33" s="95">
        <f>ROUND(((SUM(BE124:BE154))*I33),2)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5" customHeight="1" hidden="1">
      <c r="A34" s="27"/>
      <c r="B34" s="28"/>
      <c r="C34" s="27"/>
      <c r="D34" s="27"/>
      <c r="E34" s="24" t="s">
        <v>40</v>
      </c>
      <c r="F34" s="95">
        <f>ROUND((SUM(BF124:BF154)),2)</f>
        <v>0</v>
      </c>
      <c r="G34" s="27"/>
      <c r="H34" s="27"/>
      <c r="I34" s="96">
        <v>0.15</v>
      </c>
      <c r="J34" s="95">
        <f>ROUND(((SUM(BF124:BF154))*I34),2)</f>
        <v>0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5" customHeight="1" hidden="1">
      <c r="A35" s="27"/>
      <c r="B35" s="28"/>
      <c r="C35" s="27"/>
      <c r="D35" s="27"/>
      <c r="E35" s="24" t="s">
        <v>41</v>
      </c>
      <c r="F35" s="95">
        <f>ROUND((SUM(BG124:BG154)),2)</f>
        <v>0</v>
      </c>
      <c r="G35" s="27"/>
      <c r="H35" s="27"/>
      <c r="I35" s="96">
        <v>0.21</v>
      </c>
      <c r="J35" s="95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5" customHeight="1" hidden="1">
      <c r="A36" s="27"/>
      <c r="B36" s="28"/>
      <c r="C36" s="27"/>
      <c r="D36" s="27"/>
      <c r="E36" s="24" t="s">
        <v>42</v>
      </c>
      <c r="F36" s="95">
        <f>ROUND((SUM(BH124:BH154)),2)</f>
        <v>0</v>
      </c>
      <c r="G36" s="27"/>
      <c r="H36" s="27"/>
      <c r="I36" s="96">
        <v>0.15</v>
      </c>
      <c r="J36" s="95">
        <f>0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5" customHeight="1" hidden="1">
      <c r="A37" s="27"/>
      <c r="B37" s="28"/>
      <c r="C37" s="27"/>
      <c r="D37" s="27"/>
      <c r="E37" s="24" t="s">
        <v>43</v>
      </c>
      <c r="F37" s="95">
        <f>ROUND((SUM(BI124:BI154)),2)</f>
        <v>0</v>
      </c>
      <c r="G37" s="27"/>
      <c r="H37" s="27"/>
      <c r="I37" s="96">
        <v>0</v>
      </c>
      <c r="J37" s="95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5" customHeight="1" hidden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 hidden="1">
      <c r="A39" s="27"/>
      <c r="B39" s="28"/>
      <c r="C39" s="97"/>
      <c r="D39" s="98" t="s">
        <v>44</v>
      </c>
      <c r="E39" s="55"/>
      <c r="F39" s="55"/>
      <c r="G39" s="99" t="s">
        <v>45</v>
      </c>
      <c r="H39" s="100" t="s">
        <v>46</v>
      </c>
      <c r="I39" s="55"/>
      <c r="J39" s="101">
        <f>SUM(J30:J37)</f>
        <v>0</v>
      </c>
      <c r="K39" s="102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5" customHeight="1" hidden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2:12" s="1" customFormat="1" ht="14.45" customHeight="1" hidden="1">
      <c r="B41" s="18"/>
      <c r="L41" s="18"/>
    </row>
    <row r="42" spans="2:12" s="1" customFormat="1" ht="14.45" customHeight="1" hidden="1">
      <c r="B42" s="18"/>
      <c r="L42" s="18"/>
    </row>
    <row r="43" spans="2:12" s="1" customFormat="1" ht="14.45" customHeight="1" hidden="1">
      <c r="B43" s="18"/>
      <c r="L43" s="18"/>
    </row>
    <row r="44" spans="2:12" s="1" customFormat="1" ht="14.45" customHeight="1" hidden="1">
      <c r="B44" s="18"/>
      <c r="L44" s="18"/>
    </row>
    <row r="45" spans="2:12" s="1" customFormat="1" ht="14.45" customHeight="1" hidden="1">
      <c r="B45" s="18"/>
      <c r="L45" s="18"/>
    </row>
    <row r="46" spans="2:12" s="1" customFormat="1" ht="14.45" customHeight="1" hidden="1">
      <c r="B46" s="18"/>
      <c r="L46" s="18"/>
    </row>
    <row r="47" spans="2:12" s="1" customFormat="1" ht="14.45" customHeight="1" hidden="1">
      <c r="B47" s="18"/>
      <c r="L47" s="18"/>
    </row>
    <row r="48" spans="2:12" s="1" customFormat="1" ht="14.45" customHeight="1" hidden="1">
      <c r="B48" s="18"/>
      <c r="L48" s="18"/>
    </row>
    <row r="49" spans="2:12" s="1" customFormat="1" ht="14.45" customHeight="1" hidden="1">
      <c r="B49" s="18"/>
      <c r="L49" s="18"/>
    </row>
    <row r="50" spans="2:12" s="2" customFormat="1" ht="14.45" customHeight="1" hidden="1">
      <c r="B50" s="37"/>
      <c r="D50" s="38" t="s">
        <v>47</v>
      </c>
      <c r="E50" s="39"/>
      <c r="F50" s="39"/>
      <c r="G50" s="38" t="s">
        <v>48</v>
      </c>
      <c r="H50" s="39"/>
      <c r="I50" s="39"/>
      <c r="J50" s="39"/>
      <c r="K50" s="39"/>
      <c r="L50" s="37"/>
    </row>
    <row r="51" spans="2:12" ht="11.25" hidden="1">
      <c r="B51" s="18"/>
      <c r="L51" s="18"/>
    </row>
    <row r="52" spans="2:12" ht="11.25" hidden="1">
      <c r="B52" s="18"/>
      <c r="L52" s="18"/>
    </row>
    <row r="53" spans="2:12" ht="11.25" hidden="1">
      <c r="B53" s="18"/>
      <c r="L53" s="18"/>
    </row>
    <row r="54" spans="2:12" ht="11.25" hidden="1">
      <c r="B54" s="18"/>
      <c r="L54" s="18"/>
    </row>
    <row r="55" spans="2:12" ht="11.25" hidden="1">
      <c r="B55" s="18"/>
      <c r="L55" s="18"/>
    </row>
    <row r="56" spans="2:12" ht="11.25" hidden="1">
      <c r="B56" s="18"/>
      <c r="L56" s="18"/>
    </row>
    <row r="57" spans="2:12" ht="11.25" hidden="1">
      <c r="B57" s="18"/>
      <c r="L57" s="18"/>
    </row>
    <row r="58" spans="2:12" ht="11.25" hidden="1">
      <c r="B58" s="18"/>
      <c r="L58" s="18"/>
    </row>
    <row r="59" spans="2:12" ht="11.25" hidden="1">
      <c r="B59" s="18"/>
      <c r="L59" s="18"/>
    </row>
    <row r="60" spans="2:12" ht="11.25" hidden="1">
      <c r="B60" s="18"/>
      <c r="L60" s="18"/>
    </row>
    <row r="61" spans="1:31" s="2" customFormat="1" ht="12.75" hidden="1">
      <c r="A61" s="27"/>
      <c r="B61" s="28"/>
      <c r="C61" s="27"/>
      <c r="D61" s="40" t="s">
        <v>49</v>
      </c>
      <c r="E61" s="30"/>
      <c r="F61" s="103" t="s">
        <v>50</v>
      </c>
      <c r="G61" s="40" t="s">
        <v>49</v>
      </c>
      <c r="H61" s="30"/>
      <c r="I61" s="30"/>
      <c r="J61" s="104" t="s">
        <v>50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1.25" hidden="1">
      <c r="B62" s="18"/>
      <c r="L62" s="18"/>
    </row>
    <row r="63" spans="2:12" ht="11.25" hidden="1">
      <c r="B63" s="18"/>
      <c r="L63" s="18"/>
    </row>
    <row r="64" spans="2:12" ht="11.25" hidden="1">
      <c r="B64" s="18"/>
      <c r="L64" s="18"/>
    </row>
    <row r="65" spans="1:31" s="2" customFormat="1" ht="12.75" hidden="1">
      <c r="A65" s="27"/>
      <c r="B65" s="28"/>
      <c r="C65" s="27"/>
      <c r="D65" s="38" t="s">
        <v>51</v>
      </c>
      <c r="E65" s="41"/>
      <c r="F65" s="41"/>
      <c r="G65" s="38" t="s">
        <v>52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1.25" hidden="1">
      <c r="B66" s="18"/>
      <c r="L66" s="18"/>
    </row>
    <row r="67" spans="2:12" ht="11.25" hidden="1">
      <c r="B67" s="18"/>
      <c r="L67" s="18"/>
    </row>
    <row r="68" spans="2:12" ht="11.25" hidden="1">
      <c r="B68" s="18"/>
      <c r="L68" s="18"/>
    </row>
    <row r="69" spans="2:12" ht="11.25" hidden="1">
      <c r="B69" s="18"/>
      <c r="L69" s="18"/>
    </row>
    <row r="70" spans="2:12" ht="11.25" hidden="1">
      <c r="B70" s="18"/>
      <c r="L70" s="18"/>
    </row>
    <row r="71" spans="2:12" ht="11.25" hidden="1">
      <c r="B71" s="18"/>
      <c r="L71" s="18"/>
    </row>
    <row r="72" spans="2:12" ht="11.25" hidden="1">
      <c r="B72" s="18"/>
      <c r="L72" s="18"/>
    </row>
    <row r="73" spans="2:12" ht="11.25" hidden="1">
      <c r="B73" s="18"/>
      <c r="L73" s="18"/>
    </row>
    <row r="74" spans="2:12" ht="11.25" hidden="1">
      <c r="B74" s="18"/>
      <c r="L74" s="18"/>
    </row>
    <row r="75" spans="2:12" ht="11.25" hidden="1">
      <c r="B75" s="18"/>
      <c r="L75" s="18"/>
    </row>
    <row r="76" spans="1:31" s="2" customFormat="1" ht="12.75" hidden="1">
      <c r="A76" s="27"/>
      <c r="B76" s="28"/>
      <c r="C76" s="27"/>
      <c r="D76" s="40" t="s">
        <v>49</v>
      </c>
      <c r="E76" s="30"/>
      <c r="F76" s="103" t="s">
        <v>50</v>
      </c>
      <c r="G76" s="40" t="s">
        <v>49</v>
      </c>
      <c r="H76" s="30"/>
      <c r="I76" s="30"/>
      <c r="J76" s="104" t="s">
        <v>50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5" customHeight="1" hidden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78" ht="11.25" hidden="1"/>
    <row r="79" ht="11.25" hidden="1"/>
    <row r="80" ht="11.25" hidden="1"/>
    <row r="81" spans="1:31" s="2" customFormat="1" ht="6.95" customHeight="1" hidden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 hidden="1">
      <c r="A82" s="27"/>
      <c r="B82" s="28"/>
      <c r="C82" s="19" t="s">
        <v>100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 hidden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 hidden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16.5" customHeight="1" hidden="1">
      <c r="A85" s="27"/>
      <c r="B85" s="28"/>
      <c r="C85" s="27"/>
      <c r="D85" s="27"/>
      <c r="E85" s="212" t="str">
        <f>E7</f>
        <v>Město Petřvald - Opravy MK_2021</v>
      </c>
      <c r="F85" s="213"/>
      <c r="G85" s="213"/>
      <c r="H85" s="213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s="2" customFormat="1" ht="12" customHeight="1" hidden="1">
      <c r="A86" s="27"/>
      <c r="B86" s="28"/>
      <c r="C86" s="24" t="s">
        <v>98</v>
      </c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s="2" customFormat="1" ht="16.5" customHeight="1" hidden="1">
      <c r="A87" s="27"/>
      <c r="B87" s="28"/>
      <c r="C87" s="27"/>
      <c r="D87" s="27"/>
      <c r="E87" s="178" t="str">
        <f>E9</f>
        <v>01 - Oprava MK ul. Ve Finských_1.usek</v>
      </c>
      <c r="F87" s="214"/>
      <c r="G87" s="214"/>
      <c r="H87" s="214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2" customFormat="1" ht="6.95" customHeight="1" hidden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2" customFormat="1" ht="12" customHeight="1" hidden="1">
      <c r="A89" s="27"/>
      <c r="B89" s="28"/>
      <c r="C89" s="24" t="s">
        <v>18</v>
      </c>
      <c r="D89" s="27"/>
      <c r="E89" s="27"/>
      <c r="F89" s="22" t="str">
        <f>F12</f>
        <v>Petřvald</v>
      </c>
      <c r="G89" s="27"/>
      <c r="H89" s="27"/>
      <c r="I89" s="24" t="s">
        <v>20</v>
      </c>
      <c r="J89" s="50">
        <f>IF(J12="","",J12)</f>
        <v>0</v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6.95" customHeight="1" hidden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5.2" customHeight="1" hidden="1">
      <c r="A91" s="27"/>
      <c r="B91" s="28"/>
      <c r="C91" s="24" t="s">
        <v>21</v>
      </c>
      <c r="D91" s="27"/>
      <c r="E91" s="27"/>
      <c r="F91" s="22" t="str">
        <f>E15</f>
        <v>Město Petřvald</v>
      </c>
      <c r="G91" s="27"/>
      <c r="H91" s="27"/>
      <c r="I91" s="24" t="s">
        <v>28</v>
      </c>
      <c r="J91" s="25" t="e">
        <f>E21</f>
        <v>#REF!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15.2" customHeight="1" hidden="1">
      <c r="A92" s="27"/>
      <c r="B92" s="28"/>
      <c r="C92" s="24" t="s">
        <v>26</v>
      </c>
      <c r="D92" s="27"/>
      <c r="E92" s="27"/>
      <c r="F92" s="22" t="str">
        <f>IF(E18="","",E18)</f>
        <v xml:space="preserve"> </v>
      </c>
      <c r="G92" s="27"/>
      <c r="H92" s="27"/>
      <c r="I92" s="24" t="s">
        <v>30</v>
      </c>
      <c r="J92" s="25" t="str">
        <f>E24</f>
        <v>Ing. Pavol Lipták</v>
      </c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0.35" customHeight="1" hidden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29.25" customHeight="1" hidden="1">
      <c r="A94" s="27"/>
      <c r="B94" s="28"/>
      <c r="C94" s="105" t="s">
        <v>101</v>
      </c>
      <c r="D94" s="97"/>
      <c r="E94" s="97"/>
      <c r="F94" s="97"/>
      <c r="G94" s="97"/>
      <c r="H94" s="97"/>
      <c r="I94" s="97"/>
      <c r="J94" s="106" t="s">
        <v>102</v>
      </c>
      <c r="K94" s="9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0.35" customHeight="1" hidden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 hidden="1">
      <c r="A96" s="27"/>
      <c r="B96" s="28"/>
      <c r="C96" s="107" t="s">
        <v>103</v>
      </c>
      <c r="D96" s="27"/>
      <c r="E96" s="27"/>
      <c r="F96" s="27"/>
      <c r="G96" s="27"/>
      <c r="H96" s="27"/>
      <c r="I96" s="27"/>
      <c r="J96" s="66">
        <f>J124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5" t="s">
        <v>104</v>
      </c>
    </row>
    <row r="97" spans="2:12" s="9" customFormat="1" ht="24.95" customHeight="1" hidden="1">
      <c r="B97" s="108"/>
      <c r="D97" s="109" t="s">
        <v>105</v>
      </c>
      <c r="E97" s="110"/>
      <c r="F97" s="110"/>
      <c r="G97" s="110"/>
      <c r="H97" s="110"/>
      <c r="I97" s="110"/>
      <c r="J97" s="111">
        <f>J125</f>
        <v>0</v>
      </c>
      <c r="L97" s="108"/>
    </row>
    <row r="98" spans="2:12" s="10" customFormat="1" ht="19.9" customHeight="1" hidden="1">
      <c r="B98" s="112"/>
      <c r="D98" s="113" t="s">
        <v>106</v>
      </c>
      <c r="E98" s="114"/>
      <c r="F98" s="114"/>
      <c r="G98" s="114"/>
      <c r="H98" s="114"/>
      <c r="I98" s="114"/>
      <c r="J98" s="115">
        <f>J126</f>
        <v>0</v>
      </c>
      <c r="L98" s="112"/>
    </row>
    <row r="99" spans="2:12" s="10" customFormat="1" ht="19.9" customHeight="1" hidden="1">
      <c r="B99" s="112"/>
      <c r="D99" s="113" t="s">
        <v>107</v>
      </c>
      <c r="E99" s="114"/>
      <c r="F99" s="114"/>
      <c r="G99" s="114"/>
      <c r="H99" s="114"/>
      <c r="I99" s="114"/>
      <c r="J99" s="115">
        <f>J128</f>
        <v>0</v>
      </c>
      <c r="L99" s="112"/>
    </row>
    <row r="100" spans="2:12" s="10" customFormat="1" ht="19.9" customHeight="1" hidden="1">
      <c r="B100" s="112"/>
      <c r="D100" s="113" t="s">
        <v>108</v>
      </c>
      <c r="E100" s="114"/>
      <c r="F100" s="114"/>
      <c r="G100" s="114"/>
      <c r="H100" s="114"/>
      <c r="I100" s="114"/>
      <c r="J100" s="115">
        <f>J133</f>
        <v>0</v>
      </c>
      <c r="L100" s="112"/>
    </row>
    <row r="101" spans="2:12" s="10" customFormat="1" ht="19.9" customHeight="1" hidden="1">
      <c r="B101" s="112"/>
      <c r="D101" s="113" t="s">
        <v>109</v>
      </c>
      <c r="E101" s="114"/>
      <c r="F101" s="114"/>
      <c r="G101" s="114"/>
      <c r="H101" s="114"/>
      <c r="I101" s="114"/>
      <c r="J101" s="115">
        <f>J136</f>
        <v>0</v>
      </c>
      <c r="L101" s="112"/>
    </row>
    <row r="102" spans="2:12" s="10" customFormat="1" ht="19.9" customHeight="1" hidden="1">
      <c r="B102" s="112"/>
      <c r="D102" s="113" t="s">
        <v>110</v>
      </c>
      <c r="E102" s="114"/>
      <c r="F102" s="114"/>
      <c r="G102" s="114"/>
      <c r="H102" s="114"/>
      <c r="I102" s="114"/>
      <c r="J102" s="115">
        <f>J142</f>
        <v>0</v>
      </c>
      <c r="L102" s="112"/>
    </row>
    <row r="103" spans="2:12" s="10" customFormat="1" ht="19.9" customHeight="1" hidden="1">
      <c r="B103" s="112"/>
      <c r="D103" s="113" t="s">
        <v>111</v>
      </c>
      <c r="E103" s="114"/>
      <c r="F103" s="114"/>
      <c r="G103" s="114"/>
      <c r="H103" s="114"/>
      <c r="I103" s="114"/>
      <c r="J103" s="115">
        <f>J151</f>
        <v>0</v>
      </c>
      <c r="L103" s="112"/>
    </row>
    <row r="104" spans="2:12" s="10" customFormat="1" ht="19.9" customHeight="1" hidden="1">
      <c r="B104" s="112"/>
      <c r="D104" s="113" t="s">
        <v>112</v>
      </c>
      <c r="E104" s="114"/>
      <c r="F104" s="114"/>
      <c r="G104" s="114"/>
      <c r="H104" s="114"/>
      <c r="I104" s="114"/>
      <c r="J104" s="115">
        <f>J153</f>
        <v>0</v>
      </c>
      <c r="L104" s="112"/>
    </row>
    <row r="105" spans="1:31" s="2" customFormat="1" ht="21.75" customHeight="1" hidden="1">
      <c r="A105" s="27"/>
      <c r="B105" s="28"/>
      <c r="C105" s="27"/>
      <c r="D105" s="27"/>
      <c r="E105" s="27"/>
      <c r="F105" s="27"/>
      <c r="G105" s="27"/>
      <c r="H105" s="27"/>
      <c r="I105" s="27"/>
      <c r="J105" s="27"/>
      <c r="K105" s="27"/>
      <c r="L105" s="3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2" customFormat="1" ht="6.95" customHeight="1" hidden="1">
      <c r="A106" s="27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3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ht="11.25" hidden="1"/>
    <row r="108" ht="11.25" hidden="1"/>
    <row r="109" ht="11.25" hidden="1"/>
    <row r="110" spans="1:31" s="2" customFormat="1" ht="6.95" customHeight="1">
      <c r="A110" s="27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24.95" customHeight="1">
      <c r="A111" s="27"/>
      <c r="B111" s="28"/>
      <c r="C111" s="19" t="s">
        <v>113</v>
      </c>
      <c r="D111" s="27"/>
      <c r="E111" s="27"/>
      <c r="F111" s="27"/>
      <c r="G111" s="27"/>
      <c r="H111" s="27"/>
      <c r="I111" s="27"/>
      <c r="J111" s="27"/>
      <c r="K111" s="27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6.95" customHeight="1">
      <c r="A112" s="27"/>
      <c r="B112" s="28"/>
      <c r="C112" s="27"/>
      <c r="D112" s="27"/>
      <c r="E112" s="27"/>
      <c r="F112" s="27"/>
      <c r="G112" s="27"/>
      <c r="H112" s="27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2" customFormat="1" ht="12" customHeight="1">
      <c r="A113" s="27"/>
      <c r="B113" s="28"/>
      <c r="C113" s="24" t="s">
        <v>14</v>
      </c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2" customFormat="1" ht="16.5" customHeight="1">
      <c r="A114" s="27"/>
      <c r="B114" s="28"/>
      <c r="C114" s="27"/>
      <c r="D114" s="27"/>
      <c r="E114" s="212" t="str">
        <f>E7</f>
        <v>Město Petřvald - Opravy MK_2021</v>
      </c>
      <c r="F114" s="213"/>
      <c r="G114" s="213"/>
      <c r="H114" s="213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2" customFormat="1" ht="12" customHeight="1">
      <c r="A115" s="27"/>
      <c r="B115" s="28"/>
      <c r="C115" s="24" t="s">
        <v>98</v>
      </c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2" customFormat="1" ht="16.5" customHeight="1">
      <c r="A116" s="27"/>
      <c r="B116" s="28"/>
      <c r="C116" s="27"/>
      <c r="D116" s="27"/>
      <c r="E116" s="178" t="str">
        <f>E9</f>
        <v>01 - Oprava MK ul. Ve Finských_1.usek</v>
      </c>
      <c r="F116" s="214"/>
      <c r="G116" s="214"/>
      <c r="H116" s="214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6.95" customHeight="1">
      <c r="A117" s="27"/>
      <c r="B117" s="28"/>
      <c r="C117" s="27"/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12" customHeight="1">
      <c r="A118" s="27"/>
      <c r="B118" s="28"/>
      <c r="C118" s="24" t="s">
        <v>18</v>
      </c>
      <c r="D118" s="27"/>
      <c r="E118" s="27"/>
      <c r="F118" s="22" t="str">
        <f>F12</f>
        <v>Petřvald</v>
      </c>
      <c r="G118" s="27"/>
      <c r="H118" s="27"/>
      <c r="I118" s="24" t="s">
        <v>20</v>
      </c>
      <c r="J118" s="50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6.95" customHeight="1">
      <c r="A119" s="27"/>
      <c r="B119" s="28"/>
      <c r="C119" s="27"/>
      <c r="D119" s="27"/>
      <c r="E119" s="27"/>
      <c r="F119" s="27"/>
      <c r="G119" s="27"/>
      <c r="H119" s="27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15.2" customHeight="1">
      <c r="A120" s="27"/>
      <c r="B120" s="28"/>
      <c r="C120" s="24" t="s">
        <v>21</v>
      </c>
      <c r="D120" s="27"/>
      <c r="E120" s="27"/>
      <c r="F120" s="22" t="str">
        <f>E15</f>
        <v>Město Petřvald</v>
      </c>
      <c r="G120" s="27"/>
      <c r="H120" s="27"/>
      <c r="I120" s="24" t="s">
        <v>28</v>
      </c>
      <c r="J120" s="25" t="str">
        <f>E24</f>
        <v>Ing. Pavol Lipták</v>
      </c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15.2" customHeight="1">
      <c r="A121" s="27"/>
      <c r="B121" s="28"/>
      <c r="C121" s="24" t="s">
        <v>26</v>
      </c>
      <c r="D121" s="27"/>
      <c r="E121" s="27"/>
      <c r="F121" s="22" t="str">
        <f>IF(E18="","",E18)</f>
        <v xml:space="preserve"> </v>
      </c>
      <c r="G121" s="27"/>
      <c r="H121" s="27"/>
      <c r="I121" s="24" t="s">
        <v>30</v>
      </c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2" customFormat="1" ht="10.35" customHeight="1">
      <c r="A122" s="27"/>
      <c r="B122" s="28"/>
      <c r="C122" s="27"/>
      <c r="D122" s="27"/>
      <c r="E122" s="27"/>
      <c r="F122" s="27"/>
      <c r="G122" s="27"/>
      <c r="H122" s="27"/>
      <c r="I122" s="27"/>
      <c r="J122" s="27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1" customFormat="1" ht="29.25" customHeight="1">
      <c r="A123" s="116"/>
      <c r="B123" s="117"/>
      <c r="C123" s="118" t="s">
        <v>114</v>
      </c>
      <c r="D123" s="119" t="s">
        <v>59</v>
      </c>
      <c r="E123" s="119" t="s">
        <v>55</v>
      </c>
      <c r="F123" s="119" t="s">
        <v>56</v>
      </c>
      <c r="G123" s="119" t="s">
        <v>115</v>
      </c>
      <c r="H123" s="119" t="s">
        <v>116</v>
      </c>
      <c r="I123" s="119" t="s">
        <v>117</v>
      </c>
      <c r="J123" s="120" t="s">
        <v>102</v>
      </c>
      <c r="K123" s="121" t="s">
        <v>118</v>
      </c>
      <c r="L123" s="122"/>
      <c r="M123" s="57" t="s">
        <v>1</v>
      </c>
      <c r="N123" s="58" t="s">
        <v>38</v>
      </c>
      <c r="O123" s="58" t="s">
        <v>119</v>
      </c>
      <c r="P123" s="58" t="s">
        <v>120</v>
      </c>
      <c r="Q123" s="58" t="s">
        <v>121</v>
      </c>
      <c r="R123" s="58" t="s">
        <v>122</v>
      </c>
      <c r="S123" s="58" t="s">
        <v>123</v>
      </c>
      <c r="T123" s="59" t="s">
        <v>124</v>
      </c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</row>
    <row r="124" spans="1:63" s="2" customFormat="1" ht="22.9" customHeight="1">
      <c r="A124" s="27"/>
      <c r="B124" s="28"/>
      <c r="C124" s="64" t="s">
        <v>125</v>
      </c>
      <c r="D124" s="27"/>
      <c r="E124" s="27"/>
      <c r="F124" s="27"/>
      <c r="G124" s="27"/>
      <c r="H124" s="27"/>
      <c r="I124" s="27"/>
      <c r="J124" s="123">
        <f>BK124</f>
        <v>0</v>
      </c>
      <c r="K124" s="27"/>
      <c r="L124" s="28"/>
      <c r="M124" s="60"/>
      <c r="N124" s="51"/>
      <c r="O124" s="61"/>
      <c r="P124" s="124">
        <f>P125</f>
        <v>229.995534</v>
      </c>
      <c r="Q124" s="61"/>
      <c r="R124" s="124">
        <f>R125</f>
        <v>9.299240000000001</v>
      </c>
      <c r="S124" s="61"/>
      <c r="T124" s="125">
        <f>T125</f>
        <v>633.6</v>
      </c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T124" s="15" t="s">
        <v>73</v>
      </c>
      <c r="AU124" s="15" t="s">
        <v>104</v>
      </c>
      <c r="BK124" s="126">
        <f>BK125</f>
        <v>0</v>
      </c>
    </row>
    <row r="125" spans="2:63" s="12" customFormat="1" ht="25.9" customHeight="1">
      <c r="B125" s="127"/>
      <c r="D125" s="128" t="s">
        <v>73</v>
      </c>
      <c r="E125" s="129" t="s">
        <v>126</v>
      </c>
      <c r="F125" s="129" t="s">
        <v>127</v>
      </c>
      <c r="J125" s="130">
        <f>BK125</f>
        <v>0</v>
      </c>
      <c r="L125" s="127"/>
      <c r="M125" s="131"/>
      <c r="N125" s="132"/>
      <c r="O125" s="132"/>
      <c r="P125" s="133">
        <f>P126+P128+P133+P136+P142+P151+P153</f>
        <v>229.995534</v>
      </c>
      <c r="Q125" s="132"/>
      <c r="R125" s="133">
        <f>R126+R128+R133+R136+R142+R151+R153</f>
        <v>9.299240000000001</v>
      </c>
      <c r="S125" s="132"/>
      <c r="T125" s="134">
        <f>T126+T128+T133+T136+T142+T151+T153</f>
        <v>633.6</v>
      </c>
      <c r="AR125" s="128" t="s">
        <v>82</v>
      </c>
      <c r="AT125" s="135" t="s">
        <v>73</v>
      </c>
      <c r="AU125" s="135" t="s">
        <v>74</v>
      </c>
      <c r="AY125" s="128" t="s">
        <v>128</v>
      </c>
      <c r="BK125" s="136">
        <f>BK126+BK128+BK133+BK136+BK142+BK151+BK153</f>
        <v>0</v>
      </c>
    </row>
    <row r="126" spans="2:63" s="12" customFormat="1" ht="22.9" customHeight="1">
      <c r="B126" s="127"/>
      <c r="D126" s="128" t="s">
        <v>73</v>
      </c>
      <c r="E126" s="137" t="s">
        <v>82</v>
      </c>
      <c r="F126" s="137" t="s">
        <v>129</v>
      </c>
      <c r="J126" s="138">
        <f>BK126</f>
        <v>0</v>
      </c>
      <c r="L126" s="127"/>
      <c r="M126" s="131"/>
      <c r="N126" s="132"/>
      <c r="O126" s="132"/>
      <c r="P126" s="133">
        <f>P127</f>
        <v>26.88</v>
      </c>
      <c r="Q126" s="132"/>
      <c r="R126" s="133">
        <f>R127</f>
        <v>0.30720000000000003</v>
      </c>
      <c r="S126" s="132"/>
      <c r="T126" s="134">
        <f>T127</f>
        <v>595.2</v>
      </c>
      <c r="AR126" s="128" t="s">
        <v>82</v>
      </c>
      <c r="AT126" s="135" t="s">
        <v>73</v>
      </c>
      <c r="AU126" s="135" t="s">
        <v>82</v>
      </c>
      <c r="AY126" s="128" t="s">
        <v>128</v>
      </c>
      <c r="BK126" s="136">
        <f>BK127</f>
        <v>0</v>
      </c>
    </row>
    <row r="127" spans="1:65" s="2" customFormat="1" ht="44.25" customHeight="1">
      <c r="A127" s="27"/>
      <c r="B127" s="139"/>
      <c r="C127" s="140" t="s">
        <v>82</v>
      </c>
      <c r="D127" s="140" t="s">
        <v>130</v>
      </c>
      <c r="E127" s="141" t="s">
        <v>131</v>
      </c>
      <c r="F127" s="142" t="s">
        <v>132</v>
      </c>
      <c r="G127" s="143" t="s">
        <v>133</v>
      </c>
      <c r="H127" s="144">
        <v>1920</v>
      </c>
      <c r="I127" s="145"/>
      <c r="J127" s="145">
        <f>ROUND(I127*H127,2)</f>
        <v>0</v>
      </c>
      <c r="K127" s="146"/>
      <c r="L127" s="28"/>
      <c r="M127" s="147" t="s">
        <v>1</v>
      </c>
      <c r="N127" s="148" t="s">
        <v>39</v>
      </c>
      <c r="O127" s="149">
        <v>0.014</v>
      </c>
      <c r="P127" s="149">
        <f>O127*H127</f>
        <v>26.88</v>
      </c>
      <c r="Q127" s="149">
        <v>0.00016</v>
      </c>
      <c r="R127" s="149">
        <f>Q127*H127</f>
        <v>0.30720000000000003</v>
      </c>
      <c r="S127" s="149">
        <v>0.31</v>
      </c>
      <c r="T127" s="150">
        <f>S127*H127</f>
        <v>595.2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R127" s="151" t="s">
        <v>134</v>
      </c>
      <c r="AT127" s="151" t="s">
        <v>130</v>
      </c>
      <c r="AU127" s="151" t="s">
        <v>84</v>
      </c>
      <c r="AY127" s="15" t="s">
        <v>128</v>
      </c>
      <c r="BE127" s="152">
        <f>IF(N127="základní",J127,0)</f>
        <v>0</v>
      </c>
      <c r="BF127" s="152">
        <f>IF(N127="snížená",J127,0)</f>
        <v>0</v>
      </c>
      <c r="BG127" s="152">
        <f>IF(N127="zákl. přenesená",J127,0)</f>
        <v>0</v>
      </c>
      <c r="BH127" s="152">
        <f>IF(N127="sníž. přenesená",J127,0)</f>
        <v>0</v>
      </c>
      <c r="BI127" s="152">
        <f>IF(N127="nulová",J127,0)</f>
        <v>0</v>
      </c>
      <c r="BJ127" s="15" t="s">
        <v>82</v>
      </c>
      <c r="BK127" s="152">
        <f>ROUND(I127*H127,2)</f>
        <v>0</v>
      </c>
      <c r="BL127" s="15" t="s">
        <v>134</v>
      </c>
      <c r="BM127" s="151" t="s">
        <v>135</v>
      </c>
    </row>
    <row r="128" spans="2:63" s="12" customFormat="1" ht="22.9" customHeight="1">
      <c r="B128" s="127"/>
      <c r="D128" s="128" t="s">
        <v>73</v>
      </c>
      <c r="E128" s="137" t="s">
        <v>136</v>
      </c>
      <c r="F128" s="137" t="s">
        <v>137</v>
      </c>
      <c r="J128" s="138">
        <f>BK128</f>
        <v>0</v>
      </c>
      <c r="L128" s="127"/>
      <c r="M128" s="131"/>
      <c r="N128" s="132"/>
      <c r="O128" s="132"/>
      <c r="P128" s="133">
        <f>SUM(P129:P132)</f>
        <v>84.47999999999999</v>
      </c>
      <c r="Q128" s="132"/>
      <c r="R128" s="133">
        <f>SUM(R129:R132)</f>
        <v>0</v>
      </c>
      <c r="S128" s="132"/>
      <c r="T128" s="134">
        <f>SUM(T129:T132)</f>
        <v>0</v>
      </c>
      <c r="AR128" s="128" t="s">
        <v>82</v>
      </c>
      <c r="AT128" s="135" t="s">
        <v>73</v>
      </c>
      <c r="AU128" s="135" t="s">
        <v>82</v>
      </c>
      <c r="AY128" s="128" t="s">
        <v>128</v>
      </c>
      <c r="BK128" s="136">
        <f>SUM(BK129:BK132)</f>
        <v>0</v>
      </c>
    </row>
    <row r="129" spans="1:65" s="2" customFormat="1" ht="21.75" customHeight="1">
      <c r="A129" s="27"/>
      <c r="B129" s="139"/>
      <c r="C129" s="140" t="s">
        <v>84</v>
      </c>
      <c r="D129" s="140" t="s">
        <v>130</v>
      </c>
      <c r="E129" s="141" t="s">
        <v>138</v>
      </c>
      <c r="F129" s="142" t="s">
        <v>139</v>
      </c>
      <c r="G129" s="143" t="s">
        <v>133</v>
      </c>
      <c r="H129" s="144">
        <v>1920</v>
      </c>
      <c r="I129" s="145"/>
      <c r="J129" s="145">
        <f>ROUND(I129*H129,2)</f>
        <v>0</v>
      </c>
      <c r="K129" s="146"/>
      <c r="L129" s="28"/>
      <c r="M129" s="147" t="s">
        <v>1</v>
      </c>
      <c r="N129" s="148" t="s">
        <v>39</v>
      </c>
      <c r="O129" s="149">
        <v>0.004</v>
      </c>
      <c r="P129" s="149">
        <f>O129*H129</f>
        <v>7.68</v>
      </c>
      <c r="Q129" s="149">
        <v>0</v>
      </c>
      <c r="R129" s="149">
        <f>Q129*H129</f>
        <v>0</v>
      </c>
      <c r="S129" s="149">
        <v>0</v>
      </c>
      <c r="T129" s="150">
        <f>S129*H129</f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R129" s="151" t="s">
        <v>134</v>
      </c>
      <c r="AT129" s="151" t="s">
        <v>130</v>
      </c>
      <c r="AU129" s="151" t="s">
        <v>84</v>
      </c>
      <c r="AY129" s="15" t="s">
        <v>128</v>
      </c>
      <c r="BE129" s="152">
        <f>IF(N129="základní",J129,0)</f>
        <v>0</v>
      </c>
      <c r="BF129" s="152">
        <f>IF(N129="snížená",J129,0)</f>
        <v>0</v>
      </c>
      <c r="BG129" s="152">
        <f>IF(N129="zákl. přenesená",J129,0)</f>
        <v>0</v>
      </c>
      <c r="BH129" s="152">
        <f>IF(N129="sníž. přenesená",J129,0)</f>
        <v>0</v>
      </c>
      <c r="BI129" s="152">
        <f>IF(N129="nulová",J129,0)</f>
        <v>0</v>
      </c>
      <c r="BJ129" s="15" t="s">
        <v>82</v>
      </c>
      <c r="BK129" s="152">
        <f>ROUND(I129*H129,2)</f>
        <v>0</v>
      </c>
      <c r="BL129" s="15" t="s">
        <v>134</v>
      </c>
      <c r="BM129" s="151" t="s">
        <v>140</v>
      </c>
    </row>
    <row r="130" spans="1:65" s="2" customFormat="1" ht="21.75" customHeight="1">
      <c r="A130" s="27"/>
      <c r="B130" s="139"/>
      <c r="C130" s="140" t="s">
        <v>141</v>
      </c>
      <c r="D130" s="140" t="s">
        <v>130</v>
      </c>
      <c r="E130" s="141" t="s">
        <v>142</v>
      </c>
      <c r="F130" s="142" t="s">
        <v>143</v>
      </c>
      <c r="G130" s="143" t="s">
        <v>133</v>
      </c>
      <c r="H130" s="144">
        <v>1920</v>
      </c>
      <c r="I130" s="145"/>
      <c r="J130" s="145">
        <f>ROUND(I130*H130,2)</f>
        <v>0</v>
      </c>
      <c r="K130" s="146"/>
      <c r="L130" s="28"/>
      <c r="M130" s="147" t="s">
        <v>1</v>
      </c>
      <c r="N130" s="148" t="s">
        <v>39</v>
      </c>
      <c r="O130" s="149">
        <v>0.002</v>
      </c>
      <c r="P130" s="149">
        <f>O130*H130</f>
        <v>3.84</v>
      </c>
      <c r="Q130" s="149">
        <v>0</v>
      </c>
      <c r="R130" s="149">
        <f>Q130*H130</f>
        <v>0</v>
      </c>
      <c r="S130" s="149">
        <v>0</v>
      </c>
      <c r="T130" s="150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51" t="s">
        <v>134</v>
      </c>
      <c r="AT130" s="151" t="s">
        <v>130</v>
      </c>
      <c r="AU130" s="151" t="s">
        <v>84</v>
      </c>
      <c r="AY130" s="15" t="s">
        <v>128</v>
      </c>
      <c r="BE130" s="152">
        <f>IF(N130="základní",J130,0)</f>
        <v>0</v>
      </c>
      <c r="BF130" s="152">
        <f>IF(N130="snížená",J130,0)</f>
        <v>0</v>
      </c>
      <c r="BG130" s="152">
        <f>IF(N130="zákl. přenesená",J130,0)</f>
        <v>0</v>
      </c>
      <c r="BH130" s="152">
        <f>IF(N130="sníž. přenesená",J130,0)</f>
        <v>0</v>
      </c>
      <c r="BI130" s="152">
        <f>IF(N130="nulová",J130,0)</f>
        <v>0</v>
      </c>
      <c r="BJ130" s="15" t="s">
        <v>82</v>
      </c>
      <c r="BK130" s="152">
        <f>ROUND(I130*H130,2)</f>
        <v>0</v>
      </c>
      <c r="BL130" s="15" t="s">
        <v>134</v>
      </c>
      <c r="BM130" s="151" t="s">
        <v>144</v>
      </c>
    </row>
    <row r="131" spans="1:65" s="2" customFormat="1" ht="33" customHeight="1">
      <c r="A131" s="27"/>
      <c r="B131" s="139"/>
      <c r="C131" s="140" t="s">
        <v>134</v>
      </c>
      <c r="D131" s="140" t="s">
        <v>130</v>
      </c>
      <c r="E131" s="141" t="s">
        <v>145</v>
      </c>
      <c r="F131" s="142" t="s">
        <v>146</v>
      </c>
      <c r="G131" s="143" t="s">
        <v>133</v>
      </c>
      <c r="H131" s="144">
        <v>1920</v>
      </c>
      <c r="I131" s="145"/>
      <c r="J131" s="145">
        <f>ROUND(I131*H131,2)</f>
        <v>0</v>
      </c>
      <c r="K131" s="146"/>
      <c r="L131" s="28"/>
      <c r="M131" s="147" t="s">
        <v>1</v>
      </c>
      <c r="N131" s="148" t="s">
        <v>39</v>
      </c>
      <c r="O131" s="149">
        <v>0.019</v>
      </c>
      <c r="P131" s="149">
        <f>O131*H131</f>
        <v>36.48</v>
      </c>
      <c r="Q131" s="149">
        <v>0</v>
      </c>
      <c r="R131" s="149">
        <f>Q131*H131</f>
        <v>0</v>
      </c>
      <c r="S131" s="149">
        <v>0</v>
      </c>
      <c r="T131" s="150">
        <f>S131*H131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51" t="s">
        <v>134</v>
      </c>
      <c r="AT131" s="151" t="s">
        <v>130</v>
      </c>
      <c r="AU131" s="151" t="s">
        <v>84</v>
      </c>
      <c r="AY131" s="15" t="s">
        <v>128</v>
      </c>
      <c r="BE131" s="152">
        <f>IF(N131="základní",J131,0)</f>
        <v>0</v>
      </c>
      <c r="BF131" s="152">
        <f>IF(N131="snížená",J131,0)</f>
        <v>0</v>
      </c>
      <c r="BG131" s="152">
        <f>IF(N131="zákl. přenesená",J131,0)</f>
        <v>0</v>
      </c>
      <c r="BH131" s="152">
        <f>IF(N131="sníž. přenesená",J131,0)</f>
        <v>0</v>
      </c>
      <c r="BI131" s="152">
        <f>IF(N131="nulová",J131,0)</f>
        <v>0</v>
      </c>
      <c r="BJ131" s="15" t="s">
        <v>82</v>
      </c>
      <c r="BK131" s="152">
        <f>ROUND(I131*H131,2)</f>
        <v>0</v>
      </c>
      <c r="BL131" s="15" t="s">
        <v>134</v>
      </c>
      <c r="BM131" s="151" t="s">
        <v>147</v>
      </c>
    </row>
    <row r="132" spans="1:65" s="2" customFormat="1" ht="33" customHeight="1">
      <c r="A132" s="27"/>
      <c r="B132" s="139"/>
      <c r="C132" s="140" t="s">
        <v>136</v>
      </c>
      <c r="D132" s="140" t="s">
        <v>130</v>
      </c>
      <c r="E132" s="141" t="s">
        <v>148</v>
      </c>
      <c r="F132" s="142" t="s">
        <v>149</v>
      </c>
      <c r="G132" s="143" t="s">
        <v>133</v>
      </c>
      <c r="H132" s="144">
        <v>1920</v>
      </c>
      <c r="I132" s="145"/>
      <c r="J132" s="145">
        <f>ROUND(I132*H132,2)</f>
        <v>0</v>
      </c>
      <c r="K132" s="146"/>
      <c r="L132" s="28"/>
      <c r="M132" s="147" t="s">
        <v>1</v>
      </c>
      <c r="N132" s="148" t="s">
        <v>39</v>
      </c>
      <c r="O132" s="149">
        <v>0.019</v>
      </c>
      <c r="P132" s="149">
        <f>O132*H132</f>
        <v>36.48</v>
      </c>
      <c r="Q132" s="149">
        <v>0</v>
      </c>
      <c r="R132" s="149">
        <f>Q132*H132</f>
        <v>0</v>
      </c>
      <c r="S132" s="149">
        <v>0</v>
      </c>
      <c r="T132" s="150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51" t="s">
        <v>134</v>
      </c>
      <c r="AT132" s="151" t="s">
        <v>130</v>
      </c>
      <c r="AU132" s="151" t="s">
        <v>84</v>
      </c>
      <c r="AY132" s="15" t="s">
        <v>128</v>
      </c>
      <c r="BE132" s="152">
        <f>IF(N132="základní",J132,0)</f>
        <v>0</v>
      </c>
      <c r="BF132" s="152">
        <f>IF(N132="snížená",J132,0)</f>
        <v>0</v>
      </c>
      <c r="BG132" s="152">
        <f>IF(N132="zákl. přenesená",J132,0)</f>
        <v>0</v>
      </c>
      <c r="BH132" s="152">
        <f>IF(N132="sníž. přenesená",J132,0)</f>
        <v>0</v>
      </c>
      <c r="BI132" s="152">
        <f>IF(N132="nulová",J132,0)</f>
        <v>0</v>
      </c>
      <c r="BJ132" s="15" t="s">
        <v>82</v>
      </c>
      <c r="BK132" s="152">
        <f>ROUND(I132*H132,2)</f>
        <v>0</v>
      </c>
      <c r="BL132" s="15" t="s">
        <v>134</v>
      </c>
      <c r="BM132" s="151" t="s">
        <v>150</v>
      </c>
    </row>
    <row r="133" spans="2:63" s="12" customFormat="1" ht="22.9" customHeight="1">
      <c r="B133" s="127"/>
      <c r="D133" s="128" t="s">
        <v>73</v>
      </c>
      <c r="E133" s="137" t="s">
        <v>151</v>
      </c>
      <c r="F133" s="137" t="s">
        <v>152</v>
      </c>
      <c r="J133" s="138">
        <f>BK133</f>
        <v>0</v>
      </c>
      <c r="L133" s="127"/>
      <c r="M133" s="131"/>
      <c r="N133" s="132"/>
      <c r="O133" s="132"/>
      <c r="P133" s="133">
        <f>SUM(P134:P135)</f>
        <v>63.701</v>
      </c>
      <c r="Q133" s="132"/>
      <c r="R133" s="133">
        <f>SUM(R134:R135)</f>
        <v>8.983920000000001</v>
      </c>
      <c r="S133" s="132"/>
      <c r="T133" s="134">
        <f>SUM(T134:T135)</f>
        <v>0</v>
      </c>
      <c r="AR133" s="128" t="s">
        <v>82</v>
      </c>
      <c r="AT133" s="135" t="s">
        <v>73</v>
      </c>
      <c r="AU133" s="135" t="s">
        <v>82</v>
      </c>
      <c r="AY133" s="128" t="s">
        <v>128</v>
      </c>
      <c r="BK133" s="136">
        <f>SUM(BK134:BK135)</f>
        <v>0</v>
      </c>
    </row>
    <row r="134" spans="1:65" s="2" customFormat="1" ht="21.75" customHeight="1">
      <c r="A134" s="27"/>
      <c r="B134" s="139"/>
      <c r="C134" s="140" t="s">
        <v>153</v>
      </c>
      <c r="D134" s="140" t="s">
        <v>130</v>
      </c>
      <c r="E134" s="141" t="s">
        <v>154</v>
      </c>
      <c r="F134" s="142" t="s">
        <v>155</v>
      </c>
      <c r="G134" s="143" t="s">
        <v>156</v>
      </c>
      <c r="H134" s="144">
        <v>11</v>
      </c>
      <c r="I134" s="145"/>
      <c r="J134" s="145">
        <f>ROUND(I134*H134,2)</f>
        <v>0</v>
      </c>
      <c r="K134" s="146"/>
      <c r="L134" s="28"/>
      <c r="M134" s="147" t="s">
        <v>1</v>
      </c>
      <c r="N134" s="148" t="s">
        <v>39</v>
      </c>
      <c r="O134" s="149">
        <v>3.817</v>
      </c>
      <c r="P134" s="149">
        <f>O134*H134</f>
        <v>41.987</v>
      </c>
      <c r="Q134" s="149">
        <v>0.4208</v>
      </c>
      <c r="R134" s="149">
        <f>Q134*H134</f>
        <v>4.6288</v>
      </c>
      <c r="S134" s="149">
        <v>0</v>
      </c>
      <c r="T134" s="150">
        <f>S134*H134</f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R134" s="151" t="s">
        <v>134</v>
      </c>
      <c r="AT134" s="151" t="s">
        <v>130</v>
      </c>
      <c r="AU134" s="151" t="s">
        <v>84</v>
      </c>
      <c r="AY134" s="15" t="s">
        <v>128</v>
      </c>
      <c r="BE134" s="152">
        <f>IF(N134="základní",J134,0)</f>
        <v>0</v>
      </c>
      <c r="BF134" s="152">
        <f>IF(N134="snížená",J134,0)</f>
        <v>0</v>
      </c>
      <c r="BG134" s="152">
        <f>IF(N134="zákl. přenesená",J134,0)</f>
        <v>0</v>
      </c>
      <c r="BH134" s="152">
        <f>IF(N134="sníž. přenesená",J134,0)</f>
        <v>0</v>
      </c>
      <c r="BI134" s="152">
        <f>IF(N134="nulová",J134,0)</f>
        <v>0</v>
      </c>
      <c r="BJ134" s="15" t="s">
        <v>82</v>
      </c>
      <c r="BK134" s="152">
        <f>ROUND(I134*H134,2)</f>
        <v>0</v>
      </c>
      <c r="BL134" s="15" t="s">
        <v>134</v>
      </c>
      <c r="BM134" s="151" t="s">
        <v>157</v>
      </c>
    </row>
    <row r="135" spans="1:65" s="2" customFormat="1" ht="33" customHeight="1">
      <c r="A135" s="27"/>
      <c r="B135" s="139"/>
      <c r="C135" s="140" t="s">
        <v>158</v>
      </c>
      <c r="D135" s="140" t="s">
        <v>130</v>
      </c>
      <c r="E135" s="141" t="s">
        <v>159</v>
      </c>
      <c r="F135" s="142" t="s">
        <v>160</v>
      </c>
      <c r="G135" s="143" t="s">
        <v>156</v>
      </c>
      <c r="H135" s="144">
        <v>14</v>
      </c>
      <c r="I135" s="145"/>
      <c r="J135" s="145">
        <f>ROUND(I135*H135,2)</f>
        <v>0</v>
      </c>
      <c r="K135" s="146"/>
      <c r="L135" s="28"/>
      <c r="M135" s="147" t="s">
        <v>1</v>
      </c>
      <c r="N135" s="148" t="s">
        <v>39</v>
      </c>
      <c r="O135" s="149">
        <v>1.551</v>
      </c>
      <c r="P135" s="149">
        <f>O135*H135</f>
        <v>21.714</v>
      </c>
      <c r="Q135" s="149">
        <v>0.31108</v>
      </c>
      <c r="R135" s="149">
        <f>Q135*H135</f>
        <v>4.35512</v>
      </c>
      <c r="S135" s="149">
        <v>0</v>
      </c>
      <c r="T135" s="150">
        <f>S135*H135</f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51" t="s">
        <v>134</v>
      </c>
      <c r="AT135" s="151" t="s">
        <v>130</v>
      </c>
      <c r="AU135" s="151" t="s">
        <v>84</v>
      </c>
      <c r="AY135" s="15" t="s">
        <v>128</v>
      </c>
      <c r="BE135" s="152">
        <f>IF(N135="základní",J135,0)</f>
        <v>0</v>
      </c>
      <c r="BF135" s="152">
        <f>IF(N135="snížená",J135,0)</f>
        <v>0</v>
      </c>
      <c r="BG135" s="152">
        <f>IF(N135="zákl. přenesená",J135,0)</f>
        <v>0</v>
      </c>
      <c r="BH135" s="152">
        <f>IF(N135="sníž. přenesená",J135,0)</f>
        <v>0</v>
      </c>
      <c r="BI135" s="152">
        <f>IF(N135="nulová",J135,0)</f>
        <v>0</v>
      </c>
      <c r="BJ135" s="15" t="s">
        <v>82</v>
      </c>
      <c r="BK135" s="152">
        <f>ROUND(I135*H135,2)</f>
        <v>0</v>
      </c>
      <c r="BL135" s="15" t="s">
        <v>134</v>
      </c>
      <c r="BM135" s="151" t="s">
        <v>161</v>
      </c>
    </row>
    <row r="136" spans="2:63" s="12" customFormat="1" ht="22.9" customHeight="1">
      <c r="B136" s="127"/>
      <c r="D136" s="128" t="s">
        <v>73</v>
      </c>
      <c r="E136" s="137" t="s">
        <v>162</v>
      </c>
      <c r="F136" s="137" t="s">
        <v>163</v>
      </c>
      <c r="J136" s="138">
        <f>BK136</f>
        <v>0</v>
      </c>
      <c r="L136" s="127"/>
      <c r="M136" s="131"/>
      <c r="N136" s="132"/>
      <c r="O136" s="132"/>
      <c r="P136" s="133">
        <f>SUM(P137:P141)</f>
        <v>23.908</v>
      </c>
      <c r="Q136" s="132"/>
      <c r="R136" s="133">
        <f>SUM(R137:R141)</f>
        <v>0.008119999999999999</v>
      </c>
      <c r="S136" s="132"/>
      <c r="T136" s="134">
        <f>SUM(T137:T141)</f>
        <v>38.4</v>
      </c>
      <c r="AR136" s="128" t="s">
        <v>82</v>
      </c>
      <c r="AT136" s="135" t="s">
        <v>73</v>
      </c>
      <c r="AU136" s="135" t="s">
        <v>82</v>
      </c>
      <c r="AY136" s="128" t="s">
        <v>128</v>
      </c>
      <c r="BK136" s="136">
        <f>SUM(BK137:BK141)</f>
        <v>0</v>
      </c>
    </row>
    <row r="137" spans="1:65" s="2" customFormat="1" ht="33" customHeight="1">
      <c r="A137" s="27"/>
      <c r="B137" s="139"/>
      <c r="C137" s="140" t="s">
        <v>151</v>
      </c>
      <c r="D137" s="140" t="s">
        <v>130</v>
      </c>
      <c r="E137" s="141" t="s">
        <v>164</v>
      </c>
      <c r="F137" s="142" t="s">
        <v>165</v>
      </c>
      <c r="G137" s="143" t="s">
        <v>166</v>
      </c>
      <c r="H137" s="144">
        <v>29</v>
      </c>
      <c r="I137" s="145"/>
      <c r="J137" s="145">
        <f>ROUND(I137*H137,2)</f>
        <v>0</v>
      </c>
      <c r="K137" s="146"/>
      <c r="L137" s="28"/>
      <c r="M137" s="147" t="s">
        <v>1</v>
      </c>
      <c r="N137" s="148" t="s">
        <v>39</v>
      </c>
      <c r="O137" s="149">
        <v>0.113</v>
      </c>
      <c r="P137" s="149">
        <f>O137*H137</f>
        <v>3.277</v>
      </c>
      <c r="Q137" s="149">
        <v>0</v>
      </c>
      <c r="R137" s="149">
        <f>Q137*H137</f>
        <v>0</v>
      </c>
      <c r="S137" s="149">
        <v>0</v>
      </c>
      <c r="T137" s="150">
        <f>S137*H137</f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51" t="s">
        <v>134</v>
      </c>
      <c r="AT137" s="151" t="s">
        <v>130</v>
      </c>
      <c r="AU137" s="151" t="s">
        <v>84</v>
      </c>
      <c r="AY137" s="15" t="s">
        <v>128</v>
      </c>
      <c r="BE137" s="152">
        <f>IF(N137="základní",J137,0)</f>
        <v>0</v>
      </c>
      <c r="BF137" s="152">
        <f>IF(N137="snížená",J137,0)</f>
        <v>0</v>
      </c>
      <c r="BG137" s="152">
        <f>IF(N137="zákl. přenesená",J137,0)</f>
        <v>0</v>
      </c>
      <c r="BH137" s="152">
        <f>IF(N137="sníž. přenesená",J137,0)</f>
        <v>0</v>
      </c>
      <c r="BI137" s="152">
        <f>IF(N137="nulová",J137,0)</f>
        <v>0</v>
      </c>
      <c r="BJ137" s="15" t="s">
        <v>82</v>
      </c>
      <c r="BK137" s="152">
        <f>ROUND(I137*H137,2)</f>
        <v>0</v>
      </c>
      <c r="BL137" s="15" t="s">
        <v>134</v>
      </c>
      <c r="BM137" s="151" t="s">
        <v>167</v>
      </c>
    </row>
    <row r="138" spans="1:65" s="2" customFormat="1" ht="44.25" customHeight="1">
      <c r="A138" s="27"/>
      <c r="B138" s="139"/>
      <c r="C138" s="140" t="s">
        <v>162</v>
      </c>
      <c r="D138" s="140" t="s">
        <v>130</v>
      </c>
      <c r="E138" s="141" t="s">
        <v>168</v>
      </c>
      <c r="F138" s="142" t="s">
        <v>169</v>
      </c>
      <c r="G138" s="143" t="s">
        <v>166</v>
      </c>
      <c r="H138" s="144">
        <v>29</v>
      </c>
      <c r="I138" s="145"/>
      <c r="J138" s="145">
        <f>ROUND(I138*H138,2)</f>
        <v>0</v>
      </c>
      <c r="K138" s="146"/>
      <c r="L138" s="28"/>
      <c r="M138" s="147" t="s">
        <v>1</v>
      </c>
      <c r="N138" s="148" t="s">
        <v>39</v>
      </c>
      <c r="O138" s="149">
        <v>0.154</v>
      </c>
      <c r="P138" s="149">
        <f>O138*H138</f>
        <v>4.466</v>
      </c>
      <c r="Q138" s="149">
        <v>0.00028</v>
      </c>
      <c r="R138" s="149">
        <f>Q138*H138</f>
        <v>0.008119999999999999</v>
      </c>
      <c r="S138" s="149">
        <v>0</v>
      </c>
      <c r="T138" s="150">
        <f>S138*H138</f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51" t="s">
        <v>134</v>
      </c>
      <c r="AT138" s="151" t="s">
        <v>130</v>
      </c>
      <c r="AU138" s="151" t="s">
        <v>84</v>
      </c>
      <c r="AY138" s="15" t="s">
        <v>128</v>
      </c>
      <c r="BE138" s="152">
        <f>IF(N138="základní",J138,0)</f>
        <v>0</v>
      </c>
      <c r="BF138" s="152">
        <f>IF(N138="snížená",J138,0)</f>
        <v>0</v>
      </c>
      <c r="BG138" s="152">
        <f>IF(N138="zákl. přenesená",J138,0)</f>
        <v>0</v>
      </c>
      <c r="BH138" s="152">
        <f>IF(N138="sníž. přenesená",J138,0)</f>
        <v>0</v>
      </c>
      <c r="BI138" s="152">
        <f>IF(N138="nulová",J138,0)</f>
        <v>0</v>
      </c>
      <c r="BJ138" s="15" t="s">
        <v>82</v>
      </c>
      <c r="BK138" s="152">
        <f>ROUND(I138*H138,2)</f>
        <v>0</v>
      </c>
      <c r="BL138" s="15" t="s">
        <v>134</v>
      </c>
      <c r="BM138" s="151" t="s">
        <v>170</v>
      </c>
    </row>
    <row r="139" spans="1:65" s="2" customFormat="1" ht="33" customHeight="1">
      <c r="A139" s="27"/>
      <c r="B139" s="139"/>
      <c r="C139" s="140" t="s">
        <v>171</v>
      </c>
      <c r="D139" s="140" t="s">
        <v>130</v>
      </c>
      <c r="E139" s="141" t="s">
        <v>172</v>
      </c>
      <c r="F139" s="142" t="s">
        <v>173</v>
      </c>
      <c r="G139" s="143" t="s">
        <v>166</v>
      </c>
      <c r="H139" s="144">
        <v>29</v>
      </c>
      <c r="I139" s="145"/>
      <c r="J139" s="145">
        <f>ROUND(I139*H139,2)</f>
        <v>0</v>
      </c>
      <c r="K139" s="146"/>
      <c r="L139" s="28"/>
      <c r="M139" s="147" t="s">
        <v>1</v>
      </c>
      <c r="N139" s="148" t="s">
        <v>39</v>
      </c>
      <c r="O139" s="149">
        <v>0.12</v>
      </c>
      <c r="P139" s="149">
        <f>O139*H139</f>
        <v>3.48</v>
      </c>
      <c r="Q139" s="149">
        <v>0</v>
      </c>
      <c r="R139" s="149">
        <f>Q139*H139</f>
        <v>0</v>
      </c>
      <c r="S139" s="149">
        <v>0</v>
      </c>
      <c r="T139" s="150">
        <f>S139*H139</f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51" t="s">
        <v>134</v>
      </c>
      <c r="AT139" s="151" t="s">
        <v>130</v>
      </c>
      <c r="AU139" s="151" t="s">
        <v>84</v>
      </c>
      <c r="AY139" s="15" t="s">
        <v>128</v>
      </c>
      <c r="BE139" s="152">
        <f>IF(N139="základní",J139,0)</f>
        <v>0</v>
      </c>
      <c r="BF139" s="152">
        <f>IF(N139="snížená",J139,0)</f>
        <v>0</v>
      </c>
      <c r="BG139" s="152">
        <f>IF(N139="zákl. přenesená",J139,0)</f>
        <v>0</v>
      </c>
      <c r="BH139" s="152">
        <f>IF(N139="sníž. přenesená",J139,0)</f>
        <v>0</v>
      </c>
      <c r="BI139" s="152">
        <f>IF(N139="nulová",J139,0)</f>
        <v>0</v>
      </c>
      <c r="BJ139" s="15" t="s">
        <v>82</v>
      </c>
      <c r="BK139" s="152">
        <f>ROUND(I139*H139,2)</f>
        <v>0</v>
      </c>
      <c r="BL139" s="15" t="s">
        <v>134</v>
      </c>
      <c r="BM139" s="151" t="s">
        <v>174</v>
      </c>
    </row>
    <row r="140" spans="1:65" s="2" customFormat="1" ht="21.75" customHeight="1">
      <c r="A140" s="27"/>
      <c r="B140" s="139"/>
      <c r="C140" s="140" t="s">
        <v>175</v>
      </c>
      <c r="D140" s="140" t="s">
        <v>130</v>
      </c>
      <c r="E140" s="141" t="s">
        <v>176</v>
      </c>
      <c r="F140" s="142" t="s">
        <v>177</v>
      </c>
      <c r="G140" s="143" t="s">
        <v>166</v>
      </c>
      <c r="H140" s="144">
        <v>29</v>
      </c>
      <c r="I140" s="145"/>
      <c r="J140" s="145">
        <f>ROUND(I140*H140,2)</f>
        <v>0</v>
      </c>
      <c r="K140" s="146"/>
      <c r="L140" s="28"/>
      <c r="M140" s="147" t="s">
        <v>1</v>
      </c>
      <c r="N140" s="148" t="s">
        <v>39</v>
      </c>
      <c r="O140" s="149">
        <v>0.305</v>
      </c>
      <c r="P140" s="149">
        <f>O140*H140</f>
        <v>8.845</v>
      </c>
      <c r="Q140" s="149">
        <v>0</v>
      </c>
      <c r="R140" s="149">
        <f>Q140*H140</f>
        <v>0</v>
      </c>
      <c r="S140" s="149">
        <v>0</v>
      </c>
      <c r="T140" s="150">
        <f>S140*H140</f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51" t="s">
        <v>134</v>
      </c>
      <c r="AT140" s="151" t="s">
        <v>130</v>
      </c>
      <c r="AU140" s="151" t="s">
        <v>84</v>
      </c>
      <c r="AY140" s="15" t="s">
        <v>128</v>
      </c>
      <c r="BE140" s="152">
        <f>IF(N140="základní",J140,0)</f>
        <v>0</v>
      </c>
      <c r="BF140" s="152">
        <f>IF(N140="snížená",J140,0)</f>
        <v>0</v>
      </c>
      <c r="BG140" s="152">
        <f>IF(N140="zákl. přenesená",J140,0)</f>
        <v>0</v>
      </c>
      <c r="BH140" s="152">
        <f>IF(N140="sníž. přenesená",J140,0)</f>
        <v>0</v>
      </c>
      <c r="BI140" s="152">
        <f>IF(N140="nulová",J140,0)</f>
        <v>0</v>
      </c>
      <c r="BJ140" s="15" t="s">
        <v>82</v>
      </c>
      <c r="BK140" s="152">
        <f>ROUND(I140*H140,2)</f>
        <v>0</v>
      </c>
      <c r="BL140" s="15" t="s">
        <v>134</v>
      </c>
      <c r="BM140" s="151" t="s">
        <v>178</v>
      </c>
    </row>
    <row r="141" spans="1:65" s="2" customFormat="1" ht="55.5" customHeight="1">
      <c r="A141" s="27"/>
      <c r="B141" s="139"/>
      <c r="C141" s="140" t="s">
        <v>179</v>
      </c>
      <c r="D141" s="140" t="s">
        <v>130</v>
      </c>
      <c r="E141" s="141" t="s">
        <v>180</v>
      </c>
      <c r="F141" s="142" t="s">
        <v>181</v>
      </c>
      <c r="G141" s="143" t="s">
        <v>133</v>
      </c>
      <c r="H141" s="144">
        <v>1920</v>
      </c>
      <c r="I141" s="145"/>
      <c r="J141" s="145">
        <f>ROUND(I141*H141,2)</f>
        <v>0</v>
      </c>
      <c r="K141" s="146"/>
      <c r="L141" s="28"/>
      <c r="M141" s="147" t="s">
        <v>1</v>
      </c>
      <c r="N141" s="148" t="s">
        <v>39</v>
      </c>
      <c r="O141" s="149">
        <v>0.002</v>
      </c>
      <c r="P141" s="149">
        <f>O141*H141</f>
        <v>3.84</v>
      </c>
      <c r="Q141" s="149">
        <v>0</v>
      </c>
      <c r="R141" s="149">
        <f>Q141*H141</f>
        <v>0</v>
      </c>
      <c r="S141" s="149">
        <v>0.02</v>
      </c>
      <c r="T141" s="150">
        <f>S141*H141</f>
        <v>38.4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51" t="s">
        <v>134</v>
      </c>
      <c r="AT141" s="151" t="s">
        <v>130</v>
      </c>
      <c r="AU141" s="151" t="s">
        <v>84</v>
      </c>
      <c r="AY141" s="15" t="s">
        <v>128</v>
      </c>
      <c r="BE141" s="152">
        <f>IF(N141="základní",J141,0)</f>
        <v>0</v>
      </c>
      <c r="BF141" s="152">
        <f>IF(N141="snížená",J141,0)</f>
        <v>0</v>
      </c>
      <c r="BG141" s="152">
        <f>IF(N141="zákl. přenesená",J141,0)</f>
        <v>0</v>
      </c>
      <c r="BH141" s="152">
        <f>IF(N141="sníž. přenesená",J141,0)</f>
        <v>0</v>
      </c>
      <c r="BI141" s="152">
        <f>IF(N141="nulová",J141,0)</f>
        <v>0</v>
      </c>
      <c r="BJ141" s="15" t="s">
        <v>82</v>
      </c>
      <c r="BK141" s="152">
        <f>ROUND(I141*H141,2)</f>
        <v>0</v>
      </c>
      <c r="BL141" s="15" t="s">
        <v>134</v>
      </c>
      <c r="BM141" s="151" t="s">
        <v>182</v>
      </c>
    </row>
    <row r="142" spans="2:63" s="12" customFormat="1" ht="22.9" customHeight="1">
      <c r="B142" s="127"/>
      <c r="D142" s="128" t="s">
        <v>73</v>
      </c>
      <c r="E142" s="137" t="s">
        <v>183</v>
      </c>
      <c r="F142" s="137" t="s">
        <v>184</v>
      </c>
      <c r="J142" s="138">
        <f>BK142</f>
        <v>0</v>
      </c>
      <c r="L142" s="127"/>
      <c r="M142" s="131"/>
      <c r="N142" s="132"/>
      <c r="O142" s="132"/>
      <c r="P142" s="133">
        <f>SUM(P143:P150)</f>
        <v>30.412799999999997</v>
      </c>
      <c r="Q142" s="132"/>
      <c r="R142" s="133">
        <f>SUM(R143:R150)</f>
        <v>0</v>
      </c>
      <c r="S142" s="132"/>
      <c r="T142" s="134">
        <f>SUM(T143:T150)</f>
        <v>0</v>
      </c>
      <c r="AR142" s="128" t="s">
        <v>82</v>
      </c>
      <c r="AT142" s="135" t="s">
        <v>73</v>
      </c>
      <c r="AU142" s="135" t="s">
        <v>82</v>
      </c>
      <c r="AY142" s="128" t="s">
        <v>128</v>
      </c>
      <c r="BK142" s="136">
        <f>SUM(BK143:BK150)</f>
        <v>0</v>
      </c>
    </row>
    <row r="143" spans="1:65" s="2" customFormat="1" ht="33" customHeight="1">
      <c r="A143" s="27"/>
      <c r="B143" s="139"/>
      <c r="C143" s="140" t="s">
        <v>185</v>
      </c>
      <c r="D143" s="140" t="s">
        <v>130</v>
      </c>
      <c r="E143" s="141" t="s">
        <v>186</v>
      </c>
      <c r="F143" s="142" t="s">
        <v>187</v>
      </c>
      <c r="G143" s="143" t="s">
        <v>188</v>
      </c>
      <c r="H143" s="144">
        <v>633.6</v>
      </c>
      <c r="I143" s="145"/>
      <c r="J143" s="145">
        <f>ROUND(I143*H143,2)</f>
        <v>0</v>
      </c>
      <c r="K143" s="146"/>
      <c r="L143" s="28"/>
      <c r="M143" s="147" t="s">
        <v>1</v>
      </c>
      <c r="N143" s="148" t="s">
        <v>39</v>
      </c>
      <c r="O143" s="149">
        <v>0.03</v>
      </c>
      <c r="P143" s="149">
        <f>O143*H143</f>
        <v>19.008</v>
      </c>
      <c r="Q143" s="149">
        <v>0</v>
      </c>
      <c r="R143" s="149">
        <f>Q143*H143</f>
        <v>0</v>
      </c>
      <c r="S143" s="149">
        <v>0</v>
      </c>
      <c r="T143" s="150">
        <f>S143*H143</f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51" t="s">
        <v>134</v>
      </c>
      <c r="AT143" s="151" t="s">
        <v>130</v>
      </c>
      <c r="AU143" s="151" t="s">
        <v>84</v>
      </c>
      <c r="AY143" s="15" t="s">
        <v>128</v>
      </c>
      <c r="BE143" s="152">
        <f>IF(N143="základní",J143,0)</f>
        <v>0</v>
      </c>
      <c r="BF143" s="152">
        <f>IF(N143="snížená",J143,0)</f>
        <v>0</v>
      </c>
      <c r="BG143" s="152">
        <f>IF(N143="zákl. přenesená",J143,0)</f>
        <v>0</v>
      </c>
      <c r="BH143" s="152">
        <f>IF(N143="sníž. přenesená",J143,0)</f>
        <v>0</v>
      </c>
      <c r="BI143" s="152">
        <f>IF(N143="nulová",J143,0)</f>
        <v>0</v>
      </c>
      <c r="BJ143" s="15" t="s">
        <v>82</v>
      </c>
      <c r="BK143" s="152">
        <f>ROUND(I143*H143,2)</f>
        <v>0</v>
      </c>
      <c r="BL143" s="15" t="s">
        <v>134</v>
      </c>
      <c r="BM143" s="151" t="s">
        <v>189</v>
      </c>
    </row>
    <row r="144" spans="1:65" s="2" customFormat="1" ht="33" customHeight="1">
      <c r="A144" s="27"/>
      <c r="B144" s="139"/>
      <c r="C144" s="140" t="s">
        <v>190</v>
      </c>
      <c r="D144" s="140" t="s">
        <v>130</v>
      </c>
      <c r="E144" s="141" t="s">
        <v>191</v>
      </c>
      <c r="F144" s="142" t="s">
        <v>192</v>
      </c>
      <c r="G144" s="143" t="s">
        <v>188</v>
      </c>
      <c r="H144" s="144">
        <v>5702.4</v>
      </c>
      <c r="I144" s="145"/>
      <c r="J144" s="145">
        <f>ROUND(I144*H144,2)</f>
        <v>0</v>
      </c>
      <c r="K144" s="146"/>
      <c r="L144" s="28"/>
      <c r="M144" s="147" t="s">
        <v>1</v>
      </c>
      <c r="N144" s="148" t="s">
        <v>39</v>
      </c>
      <c r="O144" s="149">
        <v>0.002</v>
      </c>
      <c r="P144" s="149">
        <f>O144*H144</f>
        <v>11.4048</v>
      </c>
      <c r="Q144" s="149">
        <v>0</v>
      </c>
      <c r="R144" s="149">
        <f>Q144*H144</f>
        <v>0</v>
      </c>
      <c r="S144" s="149">
        <v>0</v>
      </c>
      <c r="T144" s="150">
        <f>S144*H144</f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51" t="s">
        <v>134</v>
      </c>
      <c r="AT144" s="151" t="s">
        <v>130</v>
      </c>
      <c r="AU144" s="151" t="s">
        <v>84</v>
      </c>
      <c r="AY144" s="15" t="s">
        <v>128</v>
      </c>
      <c r="BE144" s="152">
        <f>IF(N144="základní",J144,0)</f>
        <v>0</v>
      </c>
      <c r="BF144" s="152">
        <f>IF(N144="snížená",J144,0)</f>
        <v>0</v>
      </c>
      <c r="BG144" s="152">
        <f>IF(N144="zákl. přenesená",J144,0)</f>
        <v>0</v>
      </c>
      <c r="BH144" s="152">
        <f>IF(N144="sníž. přenesená",J144,0)</f>
        <v>0</v>
      </c>
      <c r="BI144" s="152">
        <f>IF(N144="nulová",J144,0)</f>
        <v>0</v>
      </c>
      <c r="BJ144" s="15" t="s">
        <v>82</v>
      </c>
      <c r="BK144" s="152">
        <f>ROUND(I144*H144,2)</f>
        <v>0</v>
      </c>
      <c r="BL144" s="15" t="s">
        <v>134</v>
      </c>
      <c r="BM144" s="151" t="s">
        <v>193</v>
      </c>
    </row>
    <row r="145" spans="1:47" s="2" customFormat="1" ht="19.5">
      <c r="A145" s="27"/>
      <c r="B145" s="28"/>
      <c r="C145" s="27"/>
      <c r="D145" s="153" t="s">
        <v>194</v>
      </c>
      <c r="E145" s="27"/>
      <c r="F145" s="154" t="s">
        <v>195</v>
      </c>
      <c r="G145" s="27"/>
      <c r="H145" s="27"/>
      <c r="I145" s="27"/>
      <c r="J145" s="27"/>
      <c r="K145" s="27"/>
      <c r="L145" s="28"/>
      <c r="M145" s="155"/>
      <c r="N145" s="156"/>
      <c r="O145" s="53"/>
      <c r="P145" s="53"/>
      <c r="Q145" s="53"/>
      <c r="R145" s="53"/>
      <c r="S145" s="53"/>
      <c r="T145" s="54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T145" s="15" t="s">
        <v>194</v>
      </c>
      <c r="AU145" s="15" t="s">
        <v>84</v>
      </c>
    </row>
    <row r="146" spans="2:51" s="13" customFormat="1" ht="11.25">
      <c r="B146" s="157"/>
      <c r="D146" s="153" t="s">
        <v>196</v>
      </c>
      <c r="F146" s="158" t="s">
        <v>197</v>
      </c>
      <c r="H146" s="159">
        <v>5702.4</v>
      </c>
      <c r="L146" s="157"/>
      <c r="M146" s="160"/>
      <c r="N146" s="161"/>
      <c r="O146" s="161"/>
      <c r="P146" s="161"/>
      <c r="Q146" s="161"/>
      <c r="R146" s="161"/>
      <c r="S146" s="161"/>
      <c r="T146" s="162"/>
      <c r="AT146" s="163" t="s">
        <v>196</v>
      </c>
      <c r="AU146" s="163" t="s">
        <v>84</v>
      </c>
      <c r="AV146" s="13" t="s">
        <v>84</v>
      </c>
      <c r="AW146" s="13" t="s">
        <v>3</v>
      </c>
      <c r="AX146" s="13" t="s">
        <v>82</v>
      </c>
      <c r="AY146" s="163" t="s">
        <v>128</v>
      </c>
    </row>
    <row r="147" spans="1:65" s="2" customFormat="1" ht="33" customHeight="1">
      <c r="A147" s="27"/>
      <c r="B147" s="139"/>
      <c r="C147" s="140" t="s">
        <v>8</v>
      </c>
      <c r="D147" s="140" t="s">
        <v>130</v>
      </c>
      <c r="E147" s="141" t="s">
        <v>198</v>
      </c>
      <c r="F147" s="142" t="s">
        <v>199</v>
      </c>
      <c r="G147" s="143" t="s">
        <v>188</v>
      </c>
      <c r="H147" s="144">
        <v>595.2</v>
      </c>
      <c r="I147" s="145"/>
      <c r="J147" s="145">
        <f>ROUND(I147*H147,2)</f>
        <v>0</v>
      </c>
      <c r="K147" s="146"/>
      <c r="L147" s="28"/>
      <c r="M147" s="147" t="s">
        <v>1</v>
      </c>
      <c r="N147" s="148" t="s">
        <v>39</v>
      </c>
      <c r="O147" s="149">
        <v>0</v>
      </c>
      <c r="P147" s="149">
        <f>O147*H147</f>
        <v>0</v>
      </c>
      <c r="Q147" s="149">
        <v>0</v>
      </c>
      <c r="R147" s="149">
        <f>Q147*H147</f>
        <v>0</v>
      </c>
      <c r="S147" s="149">
        <v>0</v>
      </c>
      <c r="T147" s="150">
        <f>S147*H147</f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51" t="s">
        <v>134</v>
      </c>
      <c r="AT147" s="151" t="s">
        <v>130</v>
      </c>
      <c r="AU147" s="151" t="s">
        <v>84</v>
      </c>
      <c r="AY147" s="15" t="s">
        <v>128</v>
      </c>
      <c r="BE147" s="152">
        <f>IF(N147="základní",J147,0)</f>
        <v>0</v>
      </c>
      <c r="BF147" s="152">
        <f>IF(N147="snížená",J147,0)</f>
        <v>0</v>
      </c>
      <c r="BG147" s="152">
        <f>IF(N147="zákl. přenesená",J147,0)</f>
        <v>0</v>
      </c>
      <c r="BH147" s="152">
        <f>IF(N147="sníž. přenesená",J147,0)</f>
        <v>0</v>
      </c>
      <c r="BI147" s="152">
        <f>IF(N147="nulová",J147,0)</f>
        <v>0</v>
      </c>
      <c r="BJ147" s="15" t="s">
        <v>82</v>
      </c>
      <c r="BK147" s="152">
        <f>ROUND(I147*H147,2)</f>
        <v>0</v>
      </c>
      <c r="BL147" s="15" t="s">
        <v>134</v>
      </c>
      <c r="BM147" s="151" t="s">
        <v>200</v>
      </c>
    </row>
    <row r="148" spans="2:51" s="13" customFormat="1" ht="11.25">
      <c r="B148" s="157"/>
      <c r="D148" s="153" t="s">
        <v>196</v>
      </c>
      <c r="E148" s="163" t="s">
        <v>1</v>
      </c>
      <c r="F148" s="158" t="s">
        <v>201</v>
      </c>
      <c r="H148" s="159">
        <v>595.2</v>
      </c>
      <c r="L148" s="157"/>
      <c r="M148" s="160"/>
      <c r="N148" s="161"/>
      <c r="O148" s="161"/>
      <c r="P148" s="161"/>
      <c r="Q148" s="161"/>
      <c r="R148" s="161"/>
      <c r="S148" s="161"/>
      <c r="T148" s="162"/>
      <c r="AT148" s="163" t="s">
        <v>196</v>
      </c>
      <c r="AU148" s="163" t="s">
        <v>84</v>
      </c>
      <c r="AV148" s="13" t="s">
        <v>84</v>
      </c>
      <c r="AW148" s="13" t="s">
        <v>29</v>
      </c>
      <c r="AX148" s="13" t="s">
        <v>82</v>
      </c>
      <c r="AY148" s="163" t="s">
        <v>128</v>
      </c>
    </row>
    <row r="149" spans="1:65" s="2" customFormat="1" ht="33" customHeight="1">
      <c r="A149" s="27"/>
      <c r="B149" s="139"/>
      <c r="C149" s="140" t="s">
        <v>202</v>
      </c>
      <c r="D149" s="140" t="s">
        <v>130</v>
      </c>
      <c r="E149" s="141" t="s">
        <v>203</v>
      </c>
      <c r="F149" s="142" t="s">
        <v>204</v>
      </c>
      <c r="G149" s="143" t="s">
        <v>188</v>
      </c>
      <c r="H149" s="144">
        <v>38.4</v>
      </c>
      <c r="I149" s="145"/>
      <c r="J149" s="145">
        <f>ROUND(I149*H149,2)</f>
        <v>0</v>
      </c>
      <c r="K149" s="146"/>
      <c r="L149" s="28"/>
      <c r="M149" s="147" t="s">
        <v>1</v>
      </c>
      <c r="N149" s="148" t="s">
        <v>39</v>
      </c>
      <c r="O149" s="149">
        <v>0</v>
      </c>
      <c r="P149" s="149">
        <f>O149*H149</f>
        <v>0</v>
      </c>
      <c r="Q149" s="149">
        <v>0</v>
      </c>
      <c r="R149" s="149">
        <f>Q149*H149</f>
        <v>0</v>
      </c>
      <c r="S149" s="149">
        <v>0</v>
      </c>
      <c r="T149" s="150">
        <f>S149*H149</f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51" t="s">
        <v>134</v>
      </c>
      <c r="AT149" s="151" t="s">
        <v>130</v>
      </c>
      <c r="AU149" s="151" t="s">
        <v>84</v>
      </c>
      <c r="AY149" s="15" t="s">
        <v>128</v>
      </c>
      <c r="BE149" s="152">
        <f>IF(N149="základní",J149,0)</f>
        <v>0</v>
      </c>
      <c r="BF149" s="152">
        <f>IF(N149="snížená",J149,0)</f>
        <v>0</v>
      </c>
      <c r="BG149" s="152">
        <f>IF(N149="zákl. přenesená",J149,0)</f>
        <v>0</v>
      </c>
      <c r="BH149" s="152">
        <f>IF(N149="sníž. přenesená",J149,0)</f>
        <v>0</v>
      </c>
      <c r="BI149" s="152">
        <f>IF(N149="nulová",J149,0)</f>
        <v>0</v>
      </c>
      <c r="BJ149" s="15" t="s">
        <v>82</v>
      </c>
      <c r="BK149" s="152">
        <f>ROUND(I149*H149,2)</f>
        <v>0</v>
      </c>
      <c r="BL149" s="15" t="s">
        <v>134</v>
      </c>
      <c r="BM149" s="151" t="s">
        <v>205</v>
      </c>
    </row>
    <row r="150" spans="2:51" s="13" customFormat="1" ht="11.25">
      <c r="B150" s="157"/>
      <c r="D150" s="153" t="s">
        <v>196</v>
      </c>
      <c r="E150" s="163" t="s">
        <v>1</v>
      </c>
      <c r="F150" s="158" t="s">
        <v>206</v>
      </c>
      <c r="H150" s="159">
        <v>38.4</v>
      </c>
      <c r="L150" s="157"/>
      <c r="M150" s="160"/>
      <c r="N150" s="161"/>
      <c r="O150" s="161"/>
      <c r="P150" s="161"/>
      <c r="Q150" s="161"/>
      <c r="R150" s="161"/>
      <c r="S150" s="161"/>
      <c r="T150" s="162"/>
      <c r="AT150" s="163" t="s">
        <v>196</v>
      </c>
      <c r="AU150" s="163" t="s">
        <v>84</v>
      </c>
      <c r="AV150" s="13" t="s">
        <v>84</v>
      </c>
      <c r="AW150" s="13" t="s">
        <v>29</v>
      </c>
      <c r="AX150" s="13" t="s">
        <v>82</v>
      </c>
      <c r="AY150" s="163" t="s">
        <v>128</v>
      </c>
    </row>
    <row r="151" spans="2:63" s="12" customFormat="1" ht="22.9" customHeight="1">
      <c r="B151" s="127"/>
      <c r="D151" s="128" t="s">
        <v>73</v>
      </c>
      <c r="E151" s="137" t="s">
        <v>207</v>
      </c>
      <c r="F151" s="137" t="s">
        <v>208</v>
      </c>
      <c r="J151" s="138">
        <f>BK151</f>
        <v>0</v>
      </c>
      <c r="L151" s="127"/>
      <c r="M151" s="131"/>
      <c r="N151" s="132"/>
      <c r="O151" s="132"/>
      <c r="P151" s="133">
        <f>P152</f>
        <v>0.613734</v>
      </c>
      <c r="Q151" s="132"/>
      <c r="R151" s="133">
        <f>R152</f>
        <v>0</v>
      </c>
      <c r="S151" s="132"/>
      <c r="T151" s="134">
        <f>T152</f>
        <v>0</v>
      </c>
      <c r="AR151" s="128" t="s">
        <v>82</v>
      </c>
      <c r="AT151" s="135" t="s">
        <v>73</v>
      </c>
      <c r="AU151" s="135" t="s">
        <v>82</v>
      </c>
      <c r="AY151" s="128" t="s">
        <v>128</v>
      </c>
      <c r="BK151" s="136">
        <f>BK152</f>
        <v>0</v>
      </c>
    </row>
    <row r="152" spans="1:65" s="2" customFormat="1" ht="33" customHeight="1">
      <c r="A152" s="27"/>
      <c r="B152" s="139"/>
      <c r="C152" s="140" t="s">
        <v>209</v>
      </c>
      <c r="D152" s="140" t="s">
        <v>130</v>
      </c>
      <c r="E152" s="141" t="s">
        <v>210</v>
      </c>
      <c r="F152" s="142" t="s">
        <v>211</v>
      </c>
      <c r="G152" s="143" t="s">
        <v>188</v>
      </c>
      <c r="H152" s="144">
        <v>9.299</v>
      </c>
      <c r="I152" s="145"/>
      <c r="J152" s="145">
        <f>ROUND(I152*H152,2)</f>
        <v>0</v>
      </c>
      <c r="K152" s="146"/>
      <c r="L152" s="28"/>
      <c r="M152" s="147" t="s">
        <v>1</v>
      </c>
      <c r="N152" s="148" t="s">
        <v>39</v>
      </c>
      <c r="O152" s="149">
        <v>0.066</v>
      </c>
      <c r="P152" s="149">
        <f>O152*H152</f>
        <v>0.613734</v>
      </c>
      <c r="Q152" s="149">
        <v>0</v>
      </c>
      <c r="R152" s="149">
        <f>Q152*H152</f>
        <v>0</v>
      </c>
      <c r="S152" s="149">
        <v>0</v>
      </c>
      <c r="T152" s="150">
        <f>S152*H152</f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51" t="s">
        <v>134</v>
      </c>
      <c r="AT152" s="151" t="s">
        <v>130</v>
      </c>
      <c r="AU152" s="151" t="s">
        <v>84</v>
      </c>
      <c r="AY152" s="15" t="s">
        <v>128</v>
      </c>
      <c r="BE152" s="152">
        <f>IF(N152="základní",J152,0)</f>
        <v>0</v>
      </c>
      <c r="BF152" s="152">
        <f>IF(N152="snížená",J152,0)</f>
        <v>0</v>
      </c>
      <c r="BG152" s="152">
        <f>IF(N152="zákl. přenesená",J152,0)</f>
        <v>0</v>
      </c>
      <c r="BH152" s="152">
        <f>IF(N152="sníž. přenesená",J152,0)</f>
        <v>0</v>
      </c>
      <c r="BI152" s="152">
        <f>IF(N152="nulová",J152,0)</f>
        <v>0</v>
      </c>
      <c r="BJ152" s="15" t="s">
        <v>82</v>
      </c>
      <c r="BK152" s="152">
        <f>ROUND(I152*H152,2)</f>
        <v>0</v>
      </c>
      <c r="BL152" s="15" t="s">
        <v>134</v>
      </c>
      <c r="BM152" s="151" t="s">
        <v>212</v>
      </c>
    </row>
    <row r="153" spans="2:63" s="12" customFormat="1" ht="22.9" customHeight="1">
      <c r="B153" s="127"/>
      <c r="D153" s="128" t="s">
        <v>73</v>
      </c>
      <c r="E153" s="137" t="s">
        <v>213</v>
      </c>
      <c r="F153" s="137" t="s">
        <v>214</v>
      </c>
      <c r="J153" s="138">
        <f>BK153</f>
        <v>0</v>
      </c>
      <c r="L153" s="127"/>
      <c r="M153" s="131"/>
      <c r="N153" s="132"/>
      <c r="O153" s="132"/>
      <c r="P153" s="133">
        <f>P154</f>
        <v>0</v>
      </c>
      <c r="Q153" s="132"/>
      <c r="R153" s="133">
        <f>R154</f>
        <v>0</v>
      </c>
      <c r="S153" s="132"/>
      <c r="T153" s="134">
        <f>T154</f>
        <v>0</v>
      </c>
      <c r="AR153" s="128" t="s">
        <v>136</v>
      </c>
      <c r="AT153" s="135" t="s">
        <v>73</v>
      </c>
      <c r="AU153" s="135" t="s">
        <v>82</v>
      </c>
      <c r="AY153" s="128" t="s">
        <v>128</v>
      </c>
      <c r="BK153" s="136">
        <f>BK154</f>
        <v>0</v>
      </c>
    </row>
    <row r="154" spans="1:65" s="2" customFormat="1" ht="16.5" customHeight="1">
      <c r="A154" s="27"/>
      <c r="B154" s="139"/>
      <c r="C154" s="140" t="s">
        <v>215</v>
      </c>
      <c r="D154" s="140" t="s">
        <v>130</v>
      </c>
      <c r="E154" s="141" t="s">
        <v>216</v>
      </c>
      <c r="F154" s="142" t="s">
        <v>217</v>
      </c>
      <c r="G154" s="143" t="s">
        <v>218</v>
      </c>
      <c r="H154" s="144">
        <v>1</v>
      </c>
      <c r="I154" s="145"/>
      <c r="J154" s="145">
        <f>ROUND(I154*H154,2)</f>
        <v>0</v>
      </c>
      <c r="K154" s="146"/>
      <c r="L154" s="28"/>
      <c r="M154" s="164" t="s">
        <v>1</v>
      </c>
      <c r="N154" s="165" t="s">
        <v>39</v>
      </c>
      <c r="O154" s="166">
        <v>0</v>
      </c>
      <c r="P154" s="166">
        <f>O154*H154</f>
        <v>0</v>
      </c>
      <c r="Q154" s="166">
        <v>0</v>
      </c>
      <c r="R154" s="166">
        <f>Q154*H154</f>
        <v>0</v>
      </c>
      <c r="S154" s="166">
        <v>0</v>
      </c>
      <c r="T154" s="167">
        <f>S154*H154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51" t="s">
        <v>219</v>
      </c>
      <c r="AT154" s="151" t="s">
        <v>130</v>
      </c>
      <c r="AU154" s="151" t="s">
        <v>84</v>
      </c>
      <c r="AY154" s="15" t="s">
        <v>128</v>
      </c>
      <c r="BE154" s="152">
        <f>IF(N154="základní",J154,0)</f>
        <v>0</v>
      </c>
      <c r="BF154" s="152">
        <f>IF(N154="snížená",J154,0)</f>
        <v>0</v>
      </c>
      <c r="BG154" s="152">
        <f>IF(N154="zákl. přenesená",J154,0)</f>
        <v>0</v>
      </c>
      <c r="BH154" s="152">
        <f>IF(N154="sníž. přenesená",J154,0)</f>
        <v>0</v>
      </c>
      <c r="BI154" s="152">
        <f>IF(N154="nulová",J154,0)</f>
        <v>0</v>
      </c>
      <c r="BJ154" s="15" t="s">
        <v>82</v>
      </c>
      <c r="BK154" s="152">
        <f>ROUND(I154*H154,2)</f>
        <v>0</v>
      </c>
      <c r="BL154" s="15" t="s">
        <v>219</v>
      </c>
      <c r="BM154" s="151" t="s">
        <v>220</v>
      </c>
    </row>
    <row r="155" spans="1:31" s="2" customFormat="1" ht="6.95" customHeight="1">
      <c r="A155" s="27"/>
      <c r="B155" s="42"/>
      <c r="C155" s="43"/>
      <c r="D155" s="43"/>
      <c r="E155" s="43"/>
      <c r="F155" s="43"/>
      <c r="G155" s="43"/>
      <c r="H155" s="43"/>
      <c r="I155" s="43"/>
      <c r="J155" s="43"/>
      <c r="K155" s="43"/>
      <c r="L155" s="28"/>
      <c r="M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</row>
  </sheetData>
  <autoFilter ref="C123:K154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5"/>
  <sheetViews>
    <sheetView showGridLines="0" showZeros="0" workbookViewId="0" topLeftCell="A1">
      <selection activeCell="V121" sqref="V12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8"/>
    </row>
    <row r="2" spans="12:46" s="1" customFormat="1" ht="36.95" customHeight="1">
      <c r="L2" s="211" t="s">
        <v>5</v>
      </c>
      <c r="M2" s="198"/>
      <c r="N2" s="198"/>
      <c r="O2" s="198"/>
      <c r="P2" s="198"/>
      <c r="Q2" s="198"/>
      <c r="R2" s="198"/>
      <c r="S2" s="198"/>
      <c r="T2" s="198"/>
      <c r="U2" s="198"/>
      <c r="V2" s="198"/>
      <c r="AT2" s="15" t="s">
        <v>87</v>
      </c>
    </row>
    <row r="3" spans="2:46" s="1" customFormat="1" ht="6.95" customHeight="1" hidden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84</v>
      </c>
    </row>
    <row r="4" spans="2:46" s="1" customFormat="1" ht="24.95" customHeight="1" hidden="1">
      <c r="B4" s="18"/>
      <c r="D4" s="19" t="s">
        <v>97</v>
      </c>
      <c r="L4" s="18"/>
      <c r="M4" s="89" t="s">
        <v>10</v>
      </c>
      <c r="AT4" s="15" t="s">
        <v>3</v>
      </c>
    </row>
    <row r="5" spans="2:12" s="1" customFormat="1" ht="6.95" customHeight="1" hidden="1">
      <c r="B5" s="18"/>
      <c r="L5" s="18"/>
    </row>
    <row r="6" spans="2:12" s="1" customFormat="1" ht="12" customHeight="1" hidden="1">
      <c r="B6" s="18"/>
      <c r="D6" s="24" t="s">
        <v>14</v>
      </c>
      <c r="L6" s="18"/>
    </row>
    <row r="7" spans="2:12" s="1" customFormat="1" ht="16.5" customHeight="1" hidden="1">
      <c r="B7" s="18"/>
      <c r="E7" s="212" t="str">
        <f>'Rekapitulace stavby'!K6</f>
        <v>Město Petřvald - Opravy MK_2021</v>
      </c>
      <c r="F7" s="213"/>
      <c r="G7" s="213"/>
      <c r="H7" s="213"/>
      <c r="L7" s="18"/>
    </row>
    <row r="8" spans="1:31" s="2" customFormat="1" ht="12" customHeight="1" hidden="1">
      <c r="A8" s="27"/>
      <c r="B8" s="28"/>
      <c r="C8" s="27"/>
      <c r="D8" s="24" t="s">
        <v>98</v>
      </c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2" customFormat="1" ht="16.5" customHeight="1" hidden="1">
      <c r="A9" s="27"/>
      <c r="B9" s="28"/>
      <c r="C9" s="27"/>
      <c r="D9" s="27"/>
      <c r="E9" s="178" t="s">
        <v>221</v>
      </c>
      <c r="F9" s="214"/>
      <c r="G9" s="214"/>
      <c r="H9" s="214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2" customFormat="1" ht="11.25" hidden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2" customFormat="1" ht="12" customHeight="1" hidden="1">
      <c r="A11" s="27"/>
      <c r="B11" s="28"/>
      <c r="C11" s="27"/>
      <c r="D11" s="24" t="s">
        <v>16</v>
      </c>
      <c r="E11" s="27"/>
      <c r="F11" s="22" t="s">
        <v>1</v>
      </c>
      <c r="G11" s="27"/>
      <c r="H11" s="27"/>
      <c r="I11" s="24" t="s">
        <v>17</v>
      </c>
      <c r="J11" s="22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 hidden="1">
      <c r="A12" s="27"/>
      <c r="B12" s="28"/>
      <c r="C12" s="27"/>
      <c r="D12" s="24" t="s">
        <v>18</v>
      </c>
      <c r="E12" s="27"/>
      <c r="F12" s="22" t="s">
        <v>19</v>
      </c>
      <c r="G12" s="27"/>
      <c r="H12" s="27"/>
      <c r="I12" s="24" t="s">
        <v>20</v>
      </c>
      <c r="J12" s="50">
        <f>'Rekapitulace stavby'!AN8</f>
        <v>0</v>
      </c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0.9" customHeight="1" hidden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 customHeight="1" hidden="1">
      <c r="A14" s="27"/>
      <c r="B14" s="28"/>
      <c r="C14" s="27"/>
      <c r="D14" s="24" t="s">
        <v>21</v>
      </c>
      <c r="E14" s="27"/>
      <c r="F14" s="27"/>
      <c r="G14" s="27"/>
      <c r="H14" s="27"/>
      <c r="I14" s="24" t="s">
        <v>22</v>
      </c>
      <c r="J14" s="22" t="s">
        <v>23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8" customHeight="1" hidden="1">
      <c r="A15" s="27"/>
      <c r="B15" s="28"/>
      <c r="C15" s="27"/>
      <c r="D15" s="27"/>
      <c r="E15" s="22" t="s">
        <v>24</v>
      </c>
      <c r="F15" s="27"/>
      <c r="G15" s="27"/>
      <c r="H15" s="27"/>
      <c r="I15" s="24" t="s">
        <v>25</v>
      </c>
      <c r="J15" s="22" t="s">
        <v>1</v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6.95" customHeight="1" hidden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 hidden="1">
      <c r="A17" s="27"/>
      <c r="B17" s="28"/>
      <c r="C17" s="27"/>
      <c r="D17" s="24" t="s">
        <v>26</v>
      </c>
      <c r="E17" s="27"/>
      <c r="F17" s="27"/>
      <c r="G17" s="27"/>
      <c r="H17" s="27"/>
      <c r="I17" s="24" t="s">
        <v>22</v>
      </c>
      <c r="J17" s="22" t="str">
        <f>'Rekapitulace stavby'!AN13</f>
        <v/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 hidden="1">
      <c r="A18" s="27"/>
      <c r="B18" s="28"/>
      <c r="C18" s="27"/>
      <c r="D18" s="27"/>
      <c r="E18" s="197" t="str">
        <f>'Rekapitulace stavby'!E14</f>
        <v xml:space="preserve"> </v>
      </c>
      <c r="F18" s="197"/>
      <c r="G18" s="197"/>
      <c r="H18" s="197"/>
      <c r="I18" s="24" t="s">
        <v>25</v>
      </c>
      <c r="J18" s="22" t="str">
        <f>'Rekapitulace stavby'!AN14</f>
        <v/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5" customHeight="1" hidden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 hidden="1">
      <c r="A20" s="27"/>
      <c r="B20" s="28"/>
      <c r="C20" s="27"/>
      <c r="D20" s="24" t="s">
        <v>28</v>
      </c>
      <c r="E20" s="27"/>
      <c r="F20" s="27"/>
      <c r="G20" s="27"/>
      <c r="H20" s="27"/>
      <c r="I20" s="24" t="s">
        <v>22</v>
      </c>
      <c r="J20" s="22" t="e">
        <f>IF(#REF!="","",#REF!)</f>
        <v>#REF!</v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 hidden="1">
      <c r="A21" s="27"/>
      <c r="B21" s="28"/>
      <c r="C21" s="27"/>
      <c r="D21" s="27"/>
      <c r="E21" s="22" t="e">
        <f>IF(#REF!="","",#REF!)</f>
        <v>#REF!</v>
      </c>
      <c r="F21" s="27"/>
      <c r="G21" s="27"/>
      <c r="H21" s="27"/>
      <c r="I21" s="24" t="s">
        <v>25</v>
      </c>
      <c r="J21" s="22" t="str">
        <f>IF('Rekapitulace stavby'!AN17="","",'Rekapitulace stavby'!AN17)</f>
        <v/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5" customHeight="1" hidden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 hidden="1">
      <c r="A23" s="27"/>
      <c r="B23" s="28"/>
      <c r="C23" s="27"/>
      <c r="D23" s="24" t="s">
        <v>30</v>
      </c>
      <c r="E23" s="27"/>
      <c r="F23" s="27"/>
      <c r="G23" s="27"/>
      <c r="H23" s="27"/>
      <c r="I23" s="24" t="s">
        <v>22</v>
      </c>
      <c r="J23" s="22" t="s">
        <v>31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 hidden="1">
      <c r="A24" s="27"/>
      <c r="B24" s="28"/>
      <c r="C24" s="27"/>
      <c r="D24" s="27"/>
      <c r="E24" s="22" t="s">
        <v>32</v>
      </c>
      <c r="F24" s="27"/>
      <c r="G24" s="27"/>
      <c r="H24" s="27"/>
      <c r="I24" s="24" t="s">
        <v>25</v>
      </c>
      <c r="J24" s="22" t="s">
        <v>1</v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5" customHeight="1" hidden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 hidden="1">
      <c r="A26" s="27"/>
      <c r="B26" s="28"/>
      <c r="C26" s="27"/>
      <c r="D26" s="24" t="s">
        <v>33</v>
      </c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 hidden="1">
      <c r="A27" s="90"/>
      <c r="B27" s="91"/>
      <c r="C27" s="90"/>
      <c r="D27" s="90"/>
      <c r="E27" s="200" t="s">
        <v>1</v>
      </c>
      <c r="F27" s="200"/>
      <c r="G27" s="200"/>
      <c r="H27" s="200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5" customHeight="1" hidden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 hidden="1">
      <c r="A29" s="27"/>
      <c r="B29" s="28"/>
      <c r="C29" s="27"/>
      <c r="D29" s="61"/>
      <c r="E29" s="61"/>
      <c r="F29" s="61"/>
      <c r="G29" s="61"/>
      <c r="H29" s="61"/>
      <c r="I29" s="61"/>
      <c r="J29" s="61"/>
      <c r="K29" s="61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 hidden="1">
      <c r="A30" s="27"/>
      <c r="B30" s="28"/>
      <c r="C30" s="27"/>
      <c r="D30" s="93" t="s">
        <v>34</v>
      </c>
      <c r="E30" s="27"/>
      <c r="F30" s="27"/>
      <c r="G30" s="27"/>
      <c r="H30" s="27"/>
      <c r="I30" s="27"/>
      <c r="J30" s="66">
        <f>ROUND(J124,2)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5" customHeight="1" hidden="1">
      <c r="A31" s="27"/>
      <c r="B31" s="28"/>
      <c r="C31" s="27"/>
      <c r="D31" s="61"/>
      <c r="E31" s="61"/>
      <c r="F31" s="61"/>
      <c r="G31" s="61"/>
      <c r="H31" s="61"/>
      <c r="I31" s="61"/>
      <c r="J31" s="61"/>
      <c r="K31" s="61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5" customHeight="1" hidden="1">
      <c r="A32" s="27"/>
      <c r="B32" s="28"/>
      <c r="C32" s="27"/>
      <c r="D32" s="27"/>
      <c r="E32" s="27"/>
      <c r="F32" s="31" t="s">
        <v>36</v>
      </c>
      <c r="G32" s="27"/>
      <c r="H32" s="27"/>
      <c r="I32" s="31" t="s">
        <v>35</v>
      </c>
      <c r="J32" s="31" t="s">
        <v>37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5" customHeight="1" hidden="1">
      <c r="A33" s="27"/>
      <c r="B33" s="28"/>
      <c r="C33" s="27"/>
      <c r="D33" s="94" t="s">
        <v>38</v>
      </c>
      <c r="E33" s="24" t="s">
        <v>39</v>
      </c>
      <c r="F33" s="95">
        <f>ROUND((SUM(BE124:BE154)),2)</f>
        <v>0</v>
      </c>
      <c r="G33" s="27"/>
      <c r="H33" s="27"/>
      <c r="I33" s="96">
        <v>0.21</v>
      </c>
      <c r="J33" s="95">
        <f>ROUND(((SUM(BE124:BE154))*I33),2)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5" customHeight="1" hidden="1">
      <c r="A34" s="27"/>
      <c r="B34" s="28"/>
      <c r="C34" s="27"/>
      <c r="D34" s="27"/>
      <c r="E34" s="24" t="s">
        <v>40</v>
      </c>
      <c r="F34" s="95">
        <f>ROUND((SUM(BF124:BF154)),2)</f>
        <v>0</v>
      </c>
      <c r="G34" s="27"/>
      <c r="H34" s="27"/>
      <c r="I34" s="96">
        <v>0.15</v>
      </c>
      <c r="J34" s="95">
        <f>ROUND(((SUM(BF124:BF154))*I34),2)</f>
        <v>0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5" customHeight="1" hidden="1">
      <c r="A35" s="27"/>
      <c r="B35" s="28"/>
      <c r="C35" s="27"/>
      <c r="D35" s="27"/>
      <c r="E35" s="24" t="s">
        <v>41</v>
      </c>
      <c r="F35" s="95">
        <f>ROUND((SUM(BG124:BG154)),2)</f>
        <v>0</v>
      </c>
      <c r="G35" s="27"/>
      <c r="H35" s="27"/>
      <c r="I35" s="96">
        <v>0.21</v>
      </c>
      <c r="J35" s="95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5" customHeight="1" hidden="1">
      <c r="A36" s="27"/>
      <c r="B36" s="28"/>
      <c r="C36" s="27"/>
      <c r="D36" s="27"/>
      <c r="E36" s="24" t="s">
        <v>42</v>
      </c>
      <c r="F36" s="95">
        <f>ROUND((SUM(BH124:BH154)),2)</f>
        <v>0</v>
      </c>
      <c r="G36" s="27"/>
      <c r="H36" s="27"/>
      <c r="I36" s="96">
        <v>0.15</v>
      </c>
      <c r="J36" s="95">
        <f>0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5" customHeight="1" hidden="1">
      <c r="A37" s="27"/>
      <c r="B37" s="28"/>
      <c r="C37" s="27"/>
      <c r="D37" s="27"/>
      <c r="E37" s="24" t="s">
        <v>43</v>
      </c>
      <c r="F37" s="95">
        <f>ROUND((SUM(BI124:BI154)),2)</f>
        <v>0</v>
      </c>
      <c r="G37" s="27"/>
      <c r="H37" s="27"/>
      <c r="I37" s="96">
        <v>0</v>
      </c>
      <c r="J37" s="95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5" customHeight="1" hidden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 hidden="1">
      <c r="A39" s="27"/>
      <c r="B39" s="28"/>
      <c r="C39" s="97"/>
      <c r="D39" s="98" t="s">
        <v>44</v>
      </c>
      <c r="E39" s="55"/>
      <c r="F39" s="55"/>
      <c r="G39" s="99" t="s">
        <v>45</v>
      </c>
      <c r="H39" s="100" t="s">
        <v>46</v>
      </c>
      <c r="I39" s="55"/>
      <c r="J39" s="101">
        <f>SUM(J30:J37)</f>
        <v>0</v>
      </c>
      <c r="K39" s="102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5" customHeight="1" hidden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2:12" s="1" customFormat="1" ht="14.45" customHeight="1" hidden="1">
      <c r="B41" s="18"/>
      <c r="L41" s="18"/>
    </row>
    <row r="42" spans="2:12" s="1" customFormat="1" ht="14.45" customHeight="1" hidden="1">
      <c r="B42" s="18"/>
      <c r="L42" s="18"/>
    </row>
    <row r="43" spans="2:12" s="1" customFormat="1" ht="14.45" customHeight="1" hidden="1">
      <c r="B43" s="18"/>
      <c r="L43" s="18"/>
    </row>
    <row r="44" spans="2:12" s="1" customFormat="1" ht="14.45" customHeight="1" hidden="1">
      <c r="B44" s="18"/>
      <c r="L44" s="18"/>
    </row>
    <row r="45" spans="2:12" s="1" customFormat="1" ht="14.45" customHeight="1" hidden="1">
      <c r="B45" s="18"/>
      <c r="L45" s="18"/>
    </row>
    <row r="46" spans="2:12" s="1" customFormat="1" ht="14.45" customHeight="1" hidden="1">
      <c r="B46" s="18"/>
      <c r="L46" s="18"/>
    </row>
    <row r="47" spans="2:12" s="1" customFormat="1" ht="14.45" customHeight="1" hidden="1">
      <c r="B47" s="18"/>
      <c r="L47" s="18"/>
    </row>
    <row r="48" spans="2:12" s="1" customFormat="1" ht="14.45" customHeight="1" hidden="1">
      <c r="B48" s="18"/>
      <c r="L48" s="18"/>
    </row>
    <row r="49" spans="2:12" s="1" customFormat="1" ht="14.45" customHeight="1" hidden="1">
      <c r="B49" s="18"/>
      <c r="L49" s="18"/>
    </row>
    <row r="50" spans="2:12" s="2" customFormat="1" ht="14.45" customHeight="1" hidden="1">
      <c r="B50" s="37"/>
      <c r="D50" s="38" t="s">
        <v>47</v>
      </c>
      <c r="E50" s="39"/>
      <c r="F50" s="39"/>
      <c r="G50" s="38" t="s">
        <v>48</v>
      </c>
      <c r="H50" s="39"/>
      <c r="I50" s="39"/>
      <c r="J50" s="39"/>
      <c r="K50" s="39"/>
      <c r="L50" s="37"/>
    </row>
    <row r="51" spans="2:12" ht="11.25" hidden="1">
      <c r="B51" s="18"/>
      <c r="L51" s="18"/>
    </row>
    <row r="52" spans="2:12" ht="11.25" hidden="1">
      <c r="B52" s="18"/>
      <c r="L52" s="18"/>
    </row>
    <row r="53" spans="2:12" ht="11.25" hidden="1">
      <c r="B53" s="18"/>
      <c r="L53" s="18"/>
    </row>
    <row r="54" spans="2:12" ht="11.25" hidden="1">
      <c r="B54" s="18"/>
      <c r="L54" s="18"/>
    </row>
    <row r="55" spans="2:12" ht="11.25" hidden="1">
      <c r="B55" s="18"/>
      <c r="L55" s="18"/>
    </row>
    <row r="56" spans="2:12" ht="11.25" hidden="1">
      <c r="B56" s="18"/>
      <c r="L56" s="18"/>
    </row>
    <row r="57" spans="2:12" ht="11.25" hidden="1">
      <c r="B57" s="18"/>
      <c r="L57" s="18"/>
    </row>
    <row r="58" spans="2:12" ht="11.25" hidden="1">
      <c r="B58" s="18"/>
      <c r="L58" s="18"/>
    </row>
    <row r="59" spans="2:12" ht="11.25" hidden="1">
      <c r="B59" s="18"/>
      <c r="L59" s="18"/>
    </row>
    <row r="60" spans="2:12" ht="11.25" hidden="1">
      <c r="B60" s="18"/>
      <c r="L60" s="18"/>
    </row>
    <row r="61" spans="1:31" s="2" customFormat="1" ht="12.75" hidden="1">
      <c r="A61" s="27"/>
      <c r="B61" s="28"/>
      <c r="C61" s="27"/>
      <c r="D61" s="40" t="s">
        <v>49</v>
      </c>
      <c r="E61" s="30"/>
      <c r="F61" s="103" t="s">
        <v>50</v>
      </c>
      <c r="G61" s="40" t="s">
        <v>49</v>
      </c>
      <c r="H61" s="30"/>
      <c r="I61" s="30"/>
      <c r="J61" s="104" t="s">
        <v>50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1.25" hidden="1">
      <c r="B62" s="18"/>
      <c r="L62" s="18"/>
    </row>
    <row r="63" spans="2:12" ht="11.25" hidden="1">
      <c r="B63" s="18"/>
      <c r="L63" s="18"/>
    </row>
    <row r="64" spans="2:12" ht="11.25" hidden="1">
      <c r="B64" s="18"/>
      <c r="L64" s="18"/>
    </row>
    <row r="65" spans="1:31" s="2" customFormat="1" ht="12.75" hidden="1">
      <c r="A65" s="27"/>
      <c r="B65" s="28"/>
      <c r="C65" s="27"/>
      <c r="D65" s="38" t="s">
        <v>51</v>
      </c>
      <c r="E65" s="41"/>
      <c r="F65" s="41"/>
      <c r="G65" s="38" t="s">
        <v>52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1.25" hidden="1">
      <c r="B66" s="18"/>
      <c r="L66" s="18"/>
    </row>
    <row r="67" spans="2:12" ht="11.25" hidden="1">
      <c r="B67" s="18"/>
      <c r="L67" s="18"/>
    </row>
    <row r="68" spans="2:12" ht="11.25" hidden="1">
      <c r="B68" s="18"/>
      <c r="L68" s="18"/>
    </row>
    <row r="69" spans="2:12" ht="11.25" hidden="1">
      <c r="B69" s="18"/>
      <c r="L69" s="18"/>
    </row>
    <row r="70" spans="2:12" ht="11.25" hidden="1">
      <c r="B70" s="18"/>
      <c r="L70" s="18"/>
    </row>
    <row r="71" spans="2:12" ht="11.25" hidden="1">
      <c r="B71" s="18"/>
      <c r="L71" s="18"/>
    </row>
    <row r="72" spans="2:12" ht="11.25" hidden="1">
      <c r="B72" s="18"/>
      <c r="L72" s="18"/>
    </row>
    <row r="73" spans="2:12" ht="11.25" hidden="1">
      <c r="B73" s="18"/>
      <c r="L73" s="18"/>
    </row>
    <row r="74" spans="2:12" ht="11.25" hidden="1">
      <c r="B74" s="18"/>
      <c r="L74" s="18"/>
    </row>
    <row r="75" spans="2:12" ht="11.25" hidden="1">
      <c r="B75" s="18"/>
      <c r="L75" s="18"/>
    </row>
    <row r="76" spans="1:31" s="2" customFormat="1" ht="12.75" hidden="1">
      <c r="A76" s="27"/>
      <c r="B76" s="28"/>
      <c r="C76" s="27"/>
      <c r="D76" s="40" t="s">
        <v>49</v>
      </c>
      <c r="E76" s="30"/>
      <c r="F76" s="103" t="s">
        <v>50</v>
      </c>
      <c r="G76" s="40" t="s">
        <v>49</v>
      </c>
      <c r="H76" s="30"/>
      <c r="I76" s="30"/>
      <c r="J76" s="104" t="s">
        <v>50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5" customHeight="1" hidden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78" ht="11.25" hidden="1"/>
    <row r="79" ht="11.25" hidden="1"/>
    <row r="80" ht="11.25" hidden="1"/>
    <row r="81" spans="1:31" s="2" customFormat="1" ht="6.95" customHeight="1" hidden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 hidden="1">
      <c r="A82" s="27"/>
      <c r="B82" s="28"/>
      <c r="C82" s="19" t="s">
        <v>100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 hidden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 hidden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16.5" customHeight="1" hidden="1">
      <c r="A85" s="27"/>
      <c r="B85" s="28"/>
      <c r="C85" s="27"/>
      <c r="D85" s="27"/>
      <c r="E85" s="212" t="str">
        <f>E7</f>
        <v>Město Petřvald - Opravy MK_2021</v>
      </c>
      <c r="F85" s="213"/>
      <c r="G85" s="213"/>
      <c r="H85" s="213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s="2" customFormat="1" ht="12" customHeight="1" hidden="1">
      <c r="A86" s="27"/>
      <c r="B86" s="28"/>
      <c r="C86" s="24" t="s">
        <v>98</v>
      </c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s="2" customFormat="1" ht="16.5" customHeight="1" hidden="1">
      <c r="A87" s="27"/>
      <c r="B87" s="28"/>
      <c r="C87" s="27"/>
      <c r="D87" s="27"/>
      <c r="E87" s="178" t="str">
        <f>E9</f>
        <v>02 - Oprava MK ul. Rychvaldská</v>
      </c>
      <c r="F87" s="214"/>
      <c r="G87" s="214"/>
      <c r="H87" s="214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2" customFormat="1" ht="6.95" customHeight="1" hidden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2" customFormat="1" ht="12" customHeight="1" hidden="1">
      <c r="A89" s="27"/>
      <c r="B89" s="28"/>
      <c r="C89" s="24" t="s">
        <v>18</v>
      </c>
      <c r="D89" s="27"/>
      <c r="E89" s="27"/>
      <c r="F89" s="22" t="str">
        <f>F12</f>
        <v>Petřvald</v>
      </c>
      <c r="G89" s="27"/>
      <c r="H89" s="27"/>
      <c r="I89" s="24" t="s">
        <v>20</v>
      </c>
      <c r="J89" s="50">
        <f>IF(J12="","",J12)</f>
        <v>0</v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6.95" customHeight="1" hidden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5.2" customHeight="1" hidden="1">
      <c r="A91" s="27"/>
      <c r="B91" s="28"/>
      <c r="C91" s="24" t="s">
        <v>21</v>
      </c>
      <c r="D91" s="27"/>
      <c r="E91" s="27"/>
      <c r="F91" s="22" t="str">
        <f>E15</f>
        <v>Město Petřvald</v>
      </c>
      <c r="G91" s="27"/>
      <c r="H91" s="27"/>
      <c r="I91" s="24" t="s">
        <v>28</v>
      </c>
      <c r="J91" s="25" t="e">
        <f>E21</f>
        <v>#REF!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15.2" customHeight="1" hidden="1">
      <c r="A92" s="27"/>
      <c r="B92" s="28"/>
      <c r="C92" s="24" t="s">
        <v>26</v>
      </c>
      <c r="D92" s="27"/>
      <c r="E92" s="27"/>
      <c r="F92" s="22" t="str">
        <f>IF(E18="","",E18)</f>
        <v xml:space="preserve"> </v>
      </c>
      <c r="G92" s="27"/>
      <c r="H92" s="27"/>
      <c r="I92" s="24" t="s">
        <v>30</v>
      </c>
      <c r="J92" s="25" t="str">
        <f>E24</f>
        <v>Ing. Pavol Lipták</v>
      </c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0.35" customHeight="1" hidden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29.25" customHeight="1" hidden="1">
      <c r="A94" s="27"/>
      <c r="B94" s="28"/>
      <c r="C94" s="105" t="s">
        <v>101</v>
      </c>
      <c r="D94" s="97"/>
      <c r="E94" s="97"/>
      <c r="F94" s="97"/>
      <c r="G94" s="97"/>
      <c r="H94" s="97"/>
      <c r="I94" s="97"/>
      <c r="J94" s="106" t="s">
        <v>102</v>
      </c>
      <c r="K94" s="9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0.35" customHeight="1" hidden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 hidden="1">
      <c r="A96" s="27"/>
      <c r="B96" s="28"/>
      <c r="C96" s="107" t="s">
        <v>103</v>
      </c>
      <c r="D96" s="27"/>
      <c r="E96" s="27"/>
      <c r="F96" s="27"/>
      <c r="G96" s="27"/>
      <c r="H96" s="27"/>
      <c r="I96" s="27"/>
      <c r="J96" s="66">
        <f>J124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5" t="s">
        <v>104</v>
      </c>
    </row>
    <row r="97" spans="2:12" s="9" customFormat="1" ht="24.95" customHeight="1" hidden="1">
      <c r="B97" s="108"/>
      <c r="D97" s="109" t="s">
        <v>105</v>
      </c>
      <c r="E97" s="110"/>
      <c r="F97" s="110"/>
      <c r="G97" s="110"/>
      <c r="H97" s="110"/>
      <c r="I97" s="110"/>
      <c r="J97" s="111">
        <f>J125</f>
        <v>0</v>
      </c>
      <c r="L97" s="108"/>
    </row>
    <row r="98" spans="2:12" s="10" customFormat="1" ht="19.9" customHeight="1" hidden="1">
      <c r="B98" s="112"/>
      <c r="D98" s="113" t="s">
        <v>106</v>
      </c>
      <c r="E98" s="114"/>
      <c r="F98" s="114"/>
      <c r="G98" s="114"/>
      <c r="H98" s="114"/>
      <c r="I98" s="114"/>
      <c r="J98" s="115">
        <f>J126</f>
        <v>0</v>
      </c>
      <c r="L98" s="112"/>
    </row>
    <row r="99" spans="2:12" s="10" customFormat="1" ht="19.9" customHeight="1" hidden="1">
      <c r="B99" s="112"/>
      <c r="D99" s="113" t="s">
        <v>107</v>
      </c>
      <c r="E99" s="114"/>
      <c r="F99" s="114"/>
      <c r="G99" s="114"/>
      <c r="H99" s="114"/>
      <c r="I99" s="114"/>
      <c r="J99" s="115">
        <f>J128</f>
        <v>0</v>
      </c>
      <c r="L99" s="112"/>
    </row>
    <row r="100" spans="2:12" s="10" customFormat="1" ht="19.9" customHeight="1" hidden="1">
      <c r="B100" s="112"/>
      <c r="D100" s="113" t="s">
        <v>108</v>
      </c>
      <c r="E100" s="114"/>
      <c r="F100" s="114"/>
      <c r="G100" s="114"/>
      <c r="H100" s="114"/>
      <c r="I100" s="114"/>
      <c r="J100" s="115">
        <f>J133</f>
        <v>0</v>
      </c>
      <c r="L100" s="112"/>
    </row>
    <row r="101" spans="2:12" s="10" customFormat="1" ht="19.9" customHeight="1" hidden="1">
      <c r="B101" s="112"/>
      <c r="D101" s="113" t="s">
        <v>109</v>
      </c>
      <c r="E101" s="114"/>
      <c r="F101" s="114"/>
      <c r="G101" s="114"/>
      <c r="H101" s="114"/>
      <c r="I101" s="114"/>
      <c r="J101" s="115">
        <f>J136</f>
        <v>0</v>
      </c>
      <c r="L101" s="112"/>
    </row>
    <row r="102" spans="2:12" s="10" customFormat="1" ht="19.9" customHeight="1" hidden="1">
      <c r="B102" s="112"/>
      <c r="D102" s="113" t="s">
        <v>110</v>
      </c>
      <c r="E102" s="114"/>
      <c r="F102" s="114"/>
      <c r="G102" s="114"/>
      <c r="H102" s="114"/>
      <c r="I102" s="114"/>
      <c r="J102" s="115">
        <f>J142</f>
        <v>0</v>
      </c>
      <c r="L102" s="112"/>
    </row>
    <row r="103" spans="2:12" s="10" customFormat="1" ht="19.9" customHeight="1" hidden="1">
      <c r="B103" s="112"/>
      <c r="D103" s="113" t="s">
        <v>111</v>
      </c>
      <c r="E103" s="114"/>
      <c r="F103" s="114"/>
      <c r="G103" s="114"/>
      <c r="H103" s="114"/>
      <c r="I103" s="114"/>
      <c r="J103" s="115">
        <f>J151</f>
        <v>0</v>
      </c>
      <c r="L103" s="112"/>
    </row>
    <row r="104" spans="2:12" s="10" customFormat="1" ht="19.9" customHeight="1" hidden="1">
      <c r="B104" s="112"/>
      <c r="D104" s="113" t="s">
        <v>112</v>
      </c>
      <c r="E104" s="114"/>
      <c r="F104" s="114"/>
      <c r="G104" s="114"/>
      <c r="H104" s="114"/>
      <c r="I104" s="114"/>
      <c r="J104" s="115">
        <f>J153</f>
        <v>0</v>
      </c>
      <c r="L104" s="112"/>
    </row>
    <row r="105" spans="1:31" s="2" customFormat="1" ht="21.75" customHeight="1" hidden="1">
      <c r="A105" s="27"/>
      <c r="B105" s="28"/>
      <c r="C105" s="27"/>
      <c r="D105" s="27"/>
      <c r="E105" s="27"/>
      <c r="F105" s="27"/>
      <c r="G105" s="27"/>
      <c r="H105" s="27"/>
      <c r="I105" s="27"/>
      <c r="J105" s="27"/>
      <c r="K105" s="27"/>
      <c r="L105" s="3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2" customFormat="1" ht="6.95" customHeight="1" hidden="1">
      <c r="A106" s="27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3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ht="11.25" hidden="1"/>
    <row r="108" ht="11.25" hidden="1"/>
    <row r="109" ht="11.25" hidden="1"/>
    <row r="110" spans="1:31" s="2" customFormat="1" ht="6.95" customHeight="1">
      <c r="A110" s="27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24.95" customHeight="1">
      <c r="A111" s="27"/>
      <c r="B111" s="28"/>
      <c r="C111" s="19" t="s">
        <v>113</v>
      </c>
      <c r="D111" s="27"/>
      <c r="E111" s="27"/>
      <c r="F111" s="27"/>
      <c r="G111" s="27"/>
      <c r="H111" s="27"/>
      <c r="I111" s="27"/>
      <c r="J111" s="27"/>
      <c r="K111" s="27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6.95" customHeight="1">
      <c r="A112" s="27"/>
      <c r="B112" s="28"/>
      <c r="C112" s="27"/>
      <c r="D112" s="27"/>
      <c r="E112" s="27"/>
      <c r="F112" s="27"/>
      <c r="G112" s="27"/>
      <c r="H112" s="27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2" customFormat="1" ht="12" customHeight="1">
      <c r="A113" s="27"/>
      <c r="B113" s="28"/>
      <c r="C113" s="24" t="s">
        <v>14</v>
      </c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2" customFormat="1" ht="16.5" customHeight="1">
      <c r="A114" s="27"/>
      <c r="B114" s="28"/>
      <c r="C114" s="27"/>
      <c r="D114" s="27"/>
      <c r="E114" s="212" t="str">
        <f>E7</f>
        <v>Město Petřvald - Opravy MK_2021</v>
      </c>
      <c r="F114" s="213"/>
      <c r="G114" s="213"/>
      <c r="H114" s="213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2" customFormat="1" ht="12" customHeight="1">
      <c r="A115" s="27"/>
      <c r="B115" s="28"/>
      <c r="C115" s="24" t="s">
        <v>98</v>
      </c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2" customFormat="1" ht="16.5" customHeight="1">
      <c r="A116" s="27"/>
      <c r="B116" s="28"/>
      <c r="C116" s="27"/>
      <c r="D116" s="27"/>
      <c r="E116" s="178" t="str">
        <f>E9</f>
        <v>02 - Oprava MK ul. Rychvaldská</v>
      </c>
      <c r="F116" s="214"/>
      <c r="G116" s="214"/>
      <c r="H116" s="214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6.95" customHeight="1">
      <c r="A117" s="27"/>
      <c r="B117" s="28"/>
      <c r="C117" s="27"/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12" customHeight="1">
      <c r="A118" s="27"/>
      <c r="B118" s="28"/>
      <c r="C118" s="24" t="s">
        <v>18</v>
      </c>
      <c r="D118" s="27"/>
      <c r="E118" s="27"/>
      <c r="F118" s="22" t="str">
        <f>F12</f>
        <v>Petřvald</v>
      </c>
      <c r="G118" s="27"/>
      <c r="H118" s="27"/>
      <c r="I118" s="24" t="s">
        <v>20</v>
      </c>
      <c r="J118" s="50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6.95" customHeight="1">
      <c r="A119" s="27"/>
      <c r="B119" s="28"/>
      <c r="C119" s="27"/>
      <c r="D119" s="27"/>
      <c r="E119" s="27"/>
      <c r="F119" s="27"/>
      <c r="G119" s="27"/>
      <c r="H119" s="27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15.2" customHeight="1">
      <c r="A120" s="27"/>
      <c r="B120" s="28"/>
      <c r="C120" s="24" t="s">
        <v>21</v>
      </c>
      <c r="D120" s="27"/>
      <c r="E120" s="27"/>
      <c r="F120" s="22" t="str">
        <f>E15</f>
        <v>Město Petřvald</v>
      </c>
      <c r="G120" s="27"/>
      <c r="H120" s="27"/>
      <c r="I120" s="24" t="s">
        <v>28</v>
      </c>
      <c r="J120" s="25" t="str">
        <f>E24</f>
        <v>Ing. Pavol Lipták</v>
      </c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15.2" customHeight="1">
      <c r="A121" s="27"/>
      <c r="B121" s="28"/>
      <c r="C121" s="24" t="s">
        <v>26</v>
      </c>
      <c r="D121" s="27"/>
      <c r="E121" s="27"/>
      <c r="F121" s="22" t="str">
        <f>IF(E18="","",E18)</f>
        <v xml:space="preserve"> </v>
      </c>
      <c r="G121" s="27"/>
      <c r="H121" s="27"/>
      <c r="I121" s="24" t="s">
        <v>30</v>
      </c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2" customFormat="1" ht="10.35" customHeight="1">
      <c r="A122" s="27"/>
      <c r="B122" s="28"/>
      <c r="C122" s="27"/>
      <c r="D122" s="27"/>
      <c r="E122" s="27"/>
      <c r="F122" s="27"/>
      <c r="G122" s="27"/>
      <c r="H122" s="27"/>
      <c r="I122" s="27"/>
      <c r="J122" s="27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1" customFormat="1" ht="29.25" customHeight="1">
      <c r="A123" s="116"/>
      <c r="B123" s="117"/>
      <c r="C123" s="118" t="s">
        <v>114</v>
      </c>
      <c r="D123" s="119" t="s">
        <v>59</v>
      </c>
      <c r="E123" s="119" t="s">
        <v>55</v>
      </c>
      <c r="F123" s="119" t="s">
        <v>56</v>
      </c>
      <c r="G123" s="119" t="s">
        <v>115</v>
      </c>
      <c r="H123" s="119" t="s">
        <v>116</v>
      </c>
      <c r="I123" s="119" t="s">
        <v>117</v>
      </c>
      <c r="J123" s="120" t="s">
        <v>102</v>
      </c>
      <c r="K123" s="121" t="s">
        <v>118</v>
      </c>
      <c r="L123" s="122"/>
      <c r="M123" s="57" t="s">
        <v>1</v>
      </c>
      <c r="N123" s="58" t="s">
        <v>38</v>
      </c>
      <c r="O123" s="58" t="s">
        <v>119</v>
      </c>
      <c r="P123" s="58" t="s">
        <v>120</v>
      </c>
      <c r="Q123" s="58" t="s">
        <v>121</v>
      </c>
      <c r="R123" s="58" t="s">
        <v>122</v>
      </c>
      <c r="S123" s="58" t="s">
        <v>123</v>
      </c>
      <c r="T123" s="59" t="s">
        <v>124</v>
      </c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</row>
    <row r="124" spans="1:63" s="2" customFormat="1" ht="22.9" customHeight="1">
      <c r="A124" s="27"/>
      <c r="B124" s="28"/>
      <c r="C124" s="64" t="s">
        <v>125</v>
      </c>
      <c r="D124" s="27"/>
      <c r="E124" s="27"/>
      <c r="F124" s="27"/>
      <c r="G124" s="27"/>
      <c r="H124" s="27"/>
      <c r="I124" s="27"/>
      <c r="J124" s="123">
        <f>BK124</f>
        <v>0</v>
      </c>
      <c r="K124" s="27"/>
      <c r="L124" s="28"/>
      <c r="M124" s="60"/>
      <c r="N124" s="51"/>
      <c r="O124" s="61"/>
      <c r="P124" s="124">
        <f>P125</f>
        <v>66.469652</v>
      </c>
      <c r="Q124" s="61"/>
      <c r="R124" s="124">
        <f>R125</f>
        <v>3.9218</v>
      </c>
      <c r="S124" s="61"/>
      <c r="T124" s="125">
        <f>T125</f>
        <v>155.1</v>
      </c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T124" s="15" t="s">
        <v>73</v>
      </c>
      <c r="AU124" s="15" t="s">
        <v>104</v>
      </c>
      <c r="BK124" s="126">
        <f>BK125</f>
        <v>0</v>
      </c>
    </row>
    <row r="125" spans="2:63" s="12" customFormat="1" ht="25.9" customHeight="1">
      <c r="B125" s="127"/>
      <c r="D125" s="128" t="s">
        <v>73</v>
      </c>
      <c r="E125" s="129" t="s">
        <v>126</v>
      </c>
      <c r="F125" s="129" t="s">
        <v>127</v>
      </c>
      <c r="J125" s="130">
        <f>BK125</f>
        <v>0</v>
      </c>
      <c r="L125" s="127"/>
      <c r="M125" s="131"/>
      <c r="N125" s="132"/>
      <c r="O125" s="132"/>
      <c r="P125" s="133">
        <f>P126+P128+P133+P136+P142+P151+P153</f>
        <v>66.469652</v>
      </c>
      <c r="Q125" s="132"/>
      <c r="R125" s="133">
        <f>R126+R128+R133+R136+R142+R151+R153</f>
        <v>3.9218</v>
      </c>
      <c r="S125" s="132"/>
      <c r="T125" s="134">
        <f>T126+T128+T133+T136+T142+T151+T153</f>
        <v>155.1</v>
      </c>
      <c r="AR125" s="128" t="s">
        <v>82</v>
      </c>
      <c r="AT125" s="135" t="s">
        <v>73</v>
      </c>
      <c r="AU125" s="135" t="s">
        <v>74</v>
      </c>
      <c r="AY125" s="128" t="s">
        <v>128</v>
      </c>
      <c r="BK125" s="136">
        <f>BK126+BK128+BK133+BK136+BK142+BK151+BK153</f>
        <v>0</v>
      </c>
    </row>
    <row r="126" spans="2:63" s="12" customFormat="1" ht="22.9" customHeight="1">
      <c r="B126" s="127"/>
      <c r="D126" s="128" t="s">
        <v>73</v>
      </c>
      <c r="E126" s="137" t="s">
        <v>82</v>
      </c>
      <c r="F126" s="137" t="s">
        <v>129</v>
      </c>
      <c r="J126" s="138">
        <f>BK126</f>
        <v>0</v>
      </c>
      <c r="L126" s="127"/>
      <c r="M126" s="131"/>
      <c r="N126" s="132"/>
      <c r="O126" s="132"/>
      <c r="P126" s="133">
        <f>P127</f>
        <v>6.58</v>
      </c>
      <c r="Q126" s="132"/>
      <c r="R126" s="133">
        <f>R127</f>
        <v>0.0752</v>
      </c>
      <c r="S126" s="132"/>
      <c r="T126" s="134">
        <f>T127</f>
        <v>145.7</v>
      </c>
      <c r="AR126" s="128" t="s">
        <v>82</v>
      </c>
      <c r="AT126" s="135" t="s">
        <v>73</v>
      </c>
      <c r="AU126" s="135" t="s">
        <v>82</v>
      </c>
      <c r="AY126" s="128" t="s">
        <v>128</v>
      </c>
      <c r="BK126" s="136">
        <f>BK127</f>
        <v>0</v>
      </c>
    </row>
    <row r="127" spans="1:65" s="2" customFormat="1" ht="44.25" customHeight="1">
      <c r="A127" s="27"/>
      <c r="B127" s="139"/>
      <c r="C127" s="140" t="s">
        <v>82</v>
      </c>
      <c r="D127" s="140" t="s">
        <v>130</v>
      </c>
      <c r="E127" s="141" t="s">
        <v>131</v>
      </c>
      <c r="F127" s="142" t="s">
        <v>132</v>
      </c>
      <c r="G127" s="143" t="s">
        <v>133</v>
      </c>
      <c r="H127" s="144">
        <v>470</v>
      </c>
      <c r="I127" s="145"/>
      <c r="J127" s="145">
        <f>ROUND(I127*H127,2)</f>
        <v>0</v>
      </c>
      <c r="K127" s="146"/>
      <c r="L127" s="28"/>
      <c r="M127" s="147" t="s">
        <v>1</v>
      </c>
      <c r="N127" s="148" t="s">
        <v>39</v>
      </c>
      <c r="O127" s="149">
        <v>0.014</v>
      </c>
      <c r="P127" s="149">
        <f>O127*H127</f>
        <v>6.58</v>
      </c>
      <c r="Q127" s="149">
        <v>0.00016</v>
      </c>
      <c r="R127" s="149">
        <f>Q127*H127</f>
        <v>0.0752</v>
      </c>
      <c r="S127" s="149">
        <v>0.31</v>
      </c>
      <c r="T127" s="150">
        <f>S127*H127</f>
        <v>145.7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R127" s="151" t="s">
        <v>134</v>
      </c>
      <c r="AT127" s="151" t="s">
        <v>130</v>
      </c>
      <c r="AU127" s="151" t="s">
        <v>84</v>
      </c>
      <c r="AY127" s="15" t="s">
        <v>128</v>
      </c>
      <c r="BE127" s="152">
        <f>IF(N127="základní",J127,0)</f>
        <v>0</v>
      </c>
      <c r="BF127" s="152">
        <f>IF(N127="snížená",J127,0)</f>
        <v>0</v>
      </c>
      <c r="BG127" s="152">
        <f>IF(N127="zákl. přenesená",J127,0)</f>
        <v>0</v>
      </c>
      <c r="BH127" s="152">
        <f>IF(N127="sníž. přenesená",J127,0)</f>
        <v>0</v>
      </c>
      <c r="BI127" s="152">
        <f>IF(N127="nulová",J127,0)</f>
        <v>0</v>
      </c>
      <c r="BJ127" s="15" t="s">
        <v>82</v>
      </c>
      <c r="BK127" s="152">
        <f>ROUND(I127*H127,2)</f>
        <v>0</v>
      </c>
      <c r="BL127" s="15" t="s">
        <v>134</v>
      </c>
      <c r="BM127" s="151" t="s">
        <v>135</v>
      </c>
    </row>
    <row r="128" spans="2:63" s="12" customFormat="1" ht="22.9" customHeight="1">
      <c r="B128" s="127"/>
      <c r="D128" s="128" t="s">
        <v>73</v>
      </c>
      <c r="E128" s="137" t="s">
        <v>136</v>
      </c>
      <c r="F128" s="137" t="s">
        <v>137</v>
      </c>
      <c r="J128" s="138">
        <f>BK128</f>
        <v>0</v>
      </c>
      <c r="L128" s="127"/>
      <c r="M128" s="131"/>
      <c r="N128" s="132"/>
      <c r="O128" s="132"/>
      <c r="P128" s="133">
        <f>SUM(P129:P132)</f>
        <v>20.68</v>
      </c>
      <c r="Q128" s="132"/>
      <c r="R128" s="133">
        <f>SUM(R129:R132)</f>
        <v>0</v>
      </c>
      <c r="S128" s="132"/>
      <c r="T128" s="134">
        <f>SUM(T129:T132)</f>
        <v>0</v>
      </c>
      <c r="AR128" s="128" t="s">
        <v>82</v>
      </c>
      <c r="AT128" s="135" t="s">
        <v>73</v>
      </c>
      <c r="AU128" s="135" t="s">
        <v>82</v>
      </c>
      <c r="AY128" s="128" t="s">
        <v>128</v>
      </c>
      <c r="BK128" s="136">
        <f>SUM(BK129:BK132)</f>
        <v>0</v>
      </c>
    </row>
    <row r="129" spans="1:65" s="2" customFormat="1" ht="21.75" customHeight="1">
      <c r="A129" s="27"/>
      <c r="B129" s="139"/>
      <c r="C129" s="140" t="s">
        <v>84</v>
      </c>
      <c r="D129" s="140" t="s">
        <v>130</v>
      </c>
      <c r="E129" s="141" t="s">
        <v>138</v>
      </c>
      <c r="F129" s="142" t="s">
        <v>139</v>
      </c>
      <c r="G129" s="143" t="s">
        <v>133</v>
      </c>
      <c r="H129" s="144">
        <v>470</v>
      </c>
      <c r="I129" s="145"/>
      <c r="J129" s="145">
        <f>ROUND(I129*H129,2)</f>
        <v>0</v>
      </c>
      <c r="K129" s="146"/>
      <c r="L129" s="28"/>
      <c r="M129" s="147" t="s">
        <v>1</v>
      </c>
      <c r="N129" s="148" t="s">
        <v>39</v>
      </c>
      <c r="O129" s="149">
        <v>0.004</v>
      </c>
      <c r="P129" s="149">
        <f>O129*H129</f>
        <v>1.8800000000000001</v>
      </c>
      <c r="Q129" s="149">
        <v>0</v>
      </c>
      <c r="R129" s="149">
        <f>Q129*H129</f>
        <v>0</v>
      </c>
      <c r="S129" s="149">
        <v>0</v>
      </c>
      <c r="T129" s="150">
        <f>S129*H129</f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R129" s="151" t="s">
        <v>134</v>
      </c>
      <c r="AT129" s="151" t="s">
        <v>130</v>
      </c>
      <c r="AU129" s="151" t="s">
        <v>84</v>
      </c>
      <c r="AY129" s="15" t="s">
        <v>128</v>
      </c>
      <c r="BE129" s="152">
        <f>IF(N129="základní",J129,0)</f>
        <v>0</v>
      </c>
      <c r="BF129" s="152">
        <f>IF(N129="snížená",J129,0)</f>
        <v>0</v>
      </c>
      <c r="BG129" s="152">
        <f>IF(N129="zákl. přenesená",J129,0)</f>
        <v>0</v>
      </c>
      <c r="BH129" s="152">
        <f>IF(N129="sníž. přenesená",J129,0)</f>
        <v>0</v>
      </c>
      <c r="BI129" s="152">
        <f>IF(N129="nulová",J129,0)</f>
        <v>0</v>
      </c>
      <c r="BJ129" s="15" t="s">
        <v>82</v>
      </c>
      <c r="BK129" s="152">
        <f>ROUND(I129*H129,2)</f>
        <v>0</v>
      </c>
      <c r="BL129" s="15" t="s">
        <v>134</v>
      </c>
      <c r="BM129" s="151" t="s">
        <v>140</v>
      </c>
    </row>
    <row r="130" spans="1:65" s="2" customFormat="1" ht="21.75" customHeight="1">
      <c r="A130" s="27"/>
      <c r="B130" s="139"/>
      <c r="C130" s="140" t="s">
        <v>141</v>
      </c>
      <c r="D130" s="140" t="s">
        <v>130</v>
      </c>
      <c r="E130" s="141" t="s">
        <v>142</v>
      </c>
      <c r="F130" s="142" t="s">
        <v>143</v>
      </c>
      <c r="G130" s="143" t="s">
        <v>133</v>
      </c>
      <c r="H130" s="144">
        <v>470</v>
      </c>
      <c r="I130" s="145"/>
      <c r="J130" s="145">
        <f>ROUND(I130*H130,2)</f>
        <v>0</v>
      </c>
      <c r="K130" s="146"/>
      <c r="L130" s="28"/>
      <c r="M130" s="147" t="s">
        <v>1</v>
      </c>
      <c r="N130" s="148" t="s">
        <v>39</v>
      </c>
      <c r="O130" s="149">
        <v>0.002</v>
      </c>
      <c r="P130" s="149">
        <f>O130*H130</f>
        <v>0.9400000000000001</v>
      </c>
      <c r="Q130" s="149">
        <v>0</v>
      </c>
      <c r="R130" s="149">
        <f>Q130*H130</f>
        <v>0</v>
      </c>
      <c r="S130" s="149">
        <v>0</v>
      </c>
      <c r="T130" s="150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51" t="s">
        <v>134</v>
      </c>
      <c r="AT130" s="151" t="s">
        <v>130</v>
      </c>
      <c r="AU130" s="151" t="s">
        <v>84</v>
      </c>
      <c r="AY130" s="15" t="s">
        <v>128</v>
      </c>
      <c r="BE130" s="152">
        <f>IF(N130="základní",J130,0)</f>
        <v>0</v>
      </c>
      <c r="BF130" s="152">
        <f>IF(N130="snížená",J130,0)</f>
        <v>0</v>
      </c>
      <c r="BG130" s="152">
        <f>IF(N130="zákl. přenesená",J130,0)</f>
        <v>0</v>
      </c>
      <c r="BH130" s="152">
        <f>IF(N130="sníž. přenesená",J130,0)</f>
        <v>0</v>
      </c>
      <c r="BI130" s="152">
        <f>IF(N130="nulová",J130,0)</f>
        <v>0</v>
      </c>
      <c r="BJ130" s="15" t="s">
        <v>82</v>
      </c>
      <c r="BK130" s="152">
        <f>ROUND(I130*H130,2)</f>
        <v>0</v>
      </c>
      <c r="BL130" s="15" t="s">
        <v>134</v>
      </c>
      <c r="BM130" s="151" t="s">
        <v>144</v>
      </c>
    </row>
    <row r="131" spans="1:65" s="2" customFormat="1" ht="33" customHeight="1">
      <c r="A131" s="27"/>
      <c r="B131" s="139"/>
      <c r="C131" s="140" t="s">
        <v>134</v>
      </c>
      <c r="D131" s="140" t="s">
        <v>130</v>
      </c>
      <c r="E131" s="141" t="s">
        <v>145</v>
      </c>
      <c r="F131" s="142" t="s">
        <v>146</v>
      </c>
      <c r="G131" s="143" t="s">
        <v>133</v>
      </c>
      <c r="H131" s="144">
        <v>470</v>
      </c>
      <c r="I131" s="145"/>
      <c r="J131" s="145">
        <f>ROUND(I131*H131,2)</f>
        <v>0</v>
      </c>
      <c r="K131" s="146"/>
      <c r="L131" s="28"/>
      <c r="M131" s="147" t="s">
        <v>1</v>
      </c>
      <c r="N131" s="148" t="s">
        <v>39</v>
      </c>
      <c r="O131" s="149">
        <v>0.019</v>
      </c>
      <c r="P131" s="149">
        <f>O131*H131</f>
        <v>8.93</v>
      </c>
      <c r="Q131" s="149">
        <v>0</v>
      </c>
      <c r="R131" s="149">
        <f>Q131*H131</f>
        <v>0</v>
      </c>
      <c r="S131" s="149">
        <v>0</v>
      </c>
      <c r="T131" s="150">
        <f>S131*H131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51" t="s">
        <v>134</v>
      </c>
      <c r="AT131" s="151" t="s">
        <v>130</v>
      </c>
      <c r="AU131" s="151" t="s">
        <v>84</v>
      </c>
      <c r="AY131" s="15" t="s">
        <v>128</v>
      </c>
      <c r="BE131" s="152">
        <f>IF(N131="základní",J131,0)</f>
        <v>0</v>
      </c>
      <c r="BF131" s="152">
        <f>IF(N131="snížená",J131,0)</f>
        <v>0</v>
      </c>
      <c r="BG131" s="152">
        <f>IF(N131="zákl. přenesená",J131,0)</f>
        <v>0</v>
      </c>
      <c r="BH131" s="152">
        <f>IF(N131="sníž. přenesená",J131,0)</f>
        <v>0</v>
      </c>
      <c r="BI131" s="152">
        <f>IF(N131="nulová",J131,0)</f>
        <v>0</v>
      </c>
      <c r="BJ131" s="15" t="s">
        <v>82</v>
      </c>
      <c r="BK131" s="152">
        <f>ROUND(I131*H131,2)</f>
        <v>0</v>
      </c>
      <c r="BL131" s="15" t="s">
        <v>134</v>
      </c>
      <c r="BM131" s="151" t="s">
        <v>147</v>
      </c>
    </row>
    <row r="132" spans="1:65" s="2" customFormat="1" ht="33" customHeight="1">
      <c r="A132" s="27"/>
      <c r="B132" s="139"/>
      <c r="C132" s="140" t="s">
        <v>136</v>
      </c>
      <c r="D132" s="140" t="s">
        <v>130</v>
      </c>
      <c r="E132" s="141" t="s">
        <v>148</v>
      </c>
      <c r="F132" s="142" t="s">
        <v>149</v>
      </c>
      <c r="G132" s="143" t="s">
        <v>133</v>
      </c>
      <c r="H132" s="144">
        <v>470</v>
      </c>
      <c r="I132" s="145"/>
      <c r="J132" s="145">
        <f>ROUND(I132*H132,2)</f>
        <v>0</v>
      </c>
      <c r="K132" s="146"/>
      <c r="L132" s="28"/>
      <c r="M132" s="147" t="s">
        <v>1</v>
      </c>
      <c r="N132" s="148" t="s">
        <v>39</v>
      </c>
      <c r="O132" s="149">
        <v>0.019</v>
      </c>
      <c r="P132" s="149">
        <f>O132*H132</f>
        <v>8.93</v>
      </c>
      <c r="Q132" s="149">
        <v>0</v>
      </c>
      <c r="R132" s="149">
        <f>Q132*H132</f>
        <v>0</v>
      </c>
      <c r="S132" s="149">
        <v>0</v>
      </c>
      <c r="T132" s="150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51" t="s">
        <v>134</v>
      </c>
      <c r="AT132" s="151" t="s">
        <v>130</v>
      </c>
      <c r="AU132" s="151" t="s">
        <v>84</v>
      </c>
      <c r="AY132" s="15" t="s">
        <v>128</v>
      </c>
      <c r="BE132" s="152">
        <f>IF(N132="základní",J132,0)</f>
        <v>0</v>
      </c>
      <c r="BF132" s="152">
        <f>IF(N132="snížená",J132,0)</f>
        <v>0</v>
      </c>
      <c r="BG132" s="152">
        <f>IF(N132="zákl. přenesená",J132,0)</f>
        <v>0</v>
      </c>
      <c r="BH132" s="152">
        <f>IF(N132="sníž. přenesená",J132,0)</f>
        <v>0</v>
      </c>
      <c r="BI132" s="152">
        <f>IF(N132="nulová",J132,0)</f>
        <v>0</v>
      </c>
      <c r="BJ132" s="15" t="s">
        <v>82</v>
      </c>
      <c r="BK132" s="152">
        <f>ROUND(I132*H132,2)</f>
        <v>0</v>
      </c>
      <c r="BL132" s="15" t="s">
        <v>134</v>
      </c>
      <c r="BM132" s="151" t="s">
        <v>150</v>
      </c>
    </row>
    <row r="133" spans="2:63" s="12" customFormat="1" ht="22.9" customHeight="1">
      <c r="B133" s="127"/>
      <c r="D133" s="128" t="s">
        <v>73</v>
      </c>
      <c r="E133" s="137" t="s">
        <v>151</v>
      </c>
      <c r="F133" s="137" t="s">
        <v>152</v>
      </c>
      <c r="J133" s="138">
        <f>BK133</f>
        <v>0</v>
      </c>
      <c r="L133" s="127"/>
      <c r="M133" s="131"/>
      <c r="N133" s="132"/>
      <c r="O133" s="132"/>
      <c r="P133" s="133">
        <f>SUM(P134:P135)</f>
        <v>20.878</v>
      </c>
      <c r="Q133" s="132"/>
      <c r="R133" s="133">
        <f>SUM(R134:R135)</f>
        <v>3.84268</v>
      </c>
      <c r="S133" s="132"/>
      <c r="T133" s="134">
        <f>SUM(T134:T135)</f>
        <v>0</v>
      </c>
      <c r="AR133" s="128" t="s">
        <v>82</v>
      </c>
      <c r="AT133" s="135" t="s">
        <v>73</v>
      </c>
      <c r="AU133" s="135" t="s">
        <v>82</v>
      </c>
      <c r="AY133" s="128" t="s">
        <v>128</v>
      </c>
      <c r="BK133" s="136">
        <f>SUM(BK134:BK135)</f>
        <v>0</v>
      </c>
    </row>
    <row r="134" spans="1:65" s="2" customFormat="1" ht="21.75" customHeight="1">
      <c r="A134" s="27"/>
      <c r="B134" s="139"/>
      <c r="C134" s="140" t="s">
        <v>153</v>
      </c>
      <c r="D134" s="140" t="s">
        <v>130</v>
      </c>
      <c r="E134" s="141" t="s">
        <v>154</v>
      </c>
      <c r="F134" s="142" t="s">
        <v>155</v>
      </c>
      <c r="G134" s="143" t="s">
        <v>156</v>
      </c>
      <c r="H134" s="144">
        <v>1</v>
      </c>
      <c r="I134" s="145"/>
      <c r="J134" s="145">
        <f>ROUND(I134*H134,2)</f>
        <v>0</v>
      </c>
      <c r="K134" s="146"/>
      <c r="L134" s="28"/>
      <c r="M134" s="147" t="s">
        <v>1</v>
      </c>
      <c r="N134" s="148" t="s">
        <v>39</v>
      </c>
      <c r="O134" s="149">
        <v>3.817</v>
      </c>
      <c r="P134" s="149">
        <f>O134*H134</f>
        <v>3.817</v>
      </c>
      <c r="Q134" s="149">
        <v>0.4208</v>
      </c>
      <c r="R134" s="149">
        <f>Q134*H134</f>
        <v>0.4208</v>
      </c>
      <c r="S134" s="149">
        <v>0</v>
      </c>
      <c r="T134" s="150">
        <f>S134*H134</f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R134" s="151" t="s">
        <v>134</v>
      </c>
      <c r="AT134" s="151" t="s">
        <v>130</v>
      </c>
      <c r="AU134" s="151" t="s">
        <v>84</v>
      </c>
      <c r="AY134" s="15" t="s">
        <v>128</v>
      </c>
      <c r="BE134" s="152">
        <f>IF(N134="základní",J134,0)</f>
        <v>0</v>
      </c>
      <c r="BF134" s="152">
        <f>IF(N134="snížená",J134,0)</f>
        <v>0</v>
      </c>
      <c r="BG134" s="152">
        <f>IF(N134="zákl. přenesená",J134,0)</f>
        <v>0</v>
      </c>
      <c r="BH134" s="152">
        <f>IF(N134="sníž. přenesená",J134,0)</f>
        <v>0</v>
      </c>
      <c r="BI134" s="152">
        <f>IF(N134="nulová",J134,0)</f>
        <v>0</v>
      </c>
      <c r="BJ134" s="15" t="s">
        <v>82</v>
      </c>
      <c r="BK134" s="152">
        <f>ROUND(I134*H134,2)</f>
        <v>0</v>
      </c>
      <c r="BL134" s="15" t="s">
        <v>134</v>
      </c>
      <c r="BM134" s="151" t="s">
        <v>157</v>
      </c>
    </row>
    <row r="135" spans="1:65" s="2" customFormat="1" ht="33" customHeight="1">
      <c r="A135" s="27"/>
      <c r="B135" s="139"/>
      <c r="C135" s="140" t="s">
        <v>158</v>
      </c>
      <c r="D135" s="140" t="s">
        <v>130</v>
      </c>
      <c r="E135" s="141" t="s">
        <v>159</v>
      </c>
      <c r="F135" s="142" t="s">
        <v>160</v>
      </c>
      <c r="G135" s="143" t="s">
        <v>156</v>
      </c>
      <c r="H135" s="144">
        <v>11</v>
      </c>
      <c r="I135" s="145"/>
      <c r="J135" s="145">
        <f>ROUND(I135*H135,2)</f>
        <v>0</v>
      </c>
      <c r="K135" s="146"/>
      <c r="L135" s="28"/>
      <c r="M135" s="147" t="s">
        <v>1</v>
      </c>
      <c r="N135" s="148" t="s">
        <v>39</v>
      </c>
      <c r="O135" s="149">
        <v>1.551</v>
      </c>
      <c r="P135" s="149">
        <f>O135*H135</f>
        <v>17.061</v>
      </c>
      <c r="Q135" s="149">
        <v>0.31108</v>
      </c>
      <c r="R135" s="149">
        <f>Q135*H135</f>
        <v>3.4218800000000003</v>
      </c>
      <c r="S135" s="149">
        <v>0</v>
      </c>
      <c r="T135" s="150">
        <f>S135*H135</f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51" t="s">
        <v>134</v>
      </c>
      <c r="AT135" s="151" t="s">
        <v>130</v>
      </c>
      <c r="AU135" s="151" t="s">
        <v>84</v>
      </c>
      <c r="AY135" s="15" t="s">
        <v>128</v>
      </c>
      <c r="BE135" s="152">
        <f>IF(N135="základní",J135,0)</f>
        <v>0</v>
      </c>
      <c r="BF135" s="152">
        <f>IF(N135="snížená",J135,0)</f>
        <v>0</v>
      </c>
      <c r="BG135" s="152">
        <f>IF(N135="zákl. přenesená",J135,0)</f>
        <v>0</v>
      </c>
      <c r="BH135" s="152">
        <f>IF(N135="sníž. přenesená",J135,0)</f>
        <v>0</v>
      </c>
      <c r="BI135" s="152">
        <f>IF(N135="nulová",J135,0)</f>
        <v>0</v>
      </c>
      <c r="BJ135" s="15" t="s">
        <v>82</v>
      </c>
      <c r="BK135" s="152">
        <f>ROUND(I135*H135,2)</f>
        <v>0</v>
      </c>
      <c r="BL135" s="15" t="s">
        <v>134</v>
      </c>
      <c r="BM135" s="151" t="s">
        <v>161</v>
      </c>
    </row>
    <row r="136" spans="2:63" s="12" customFormat="1" ht="22.9" customHeight="1">
      <c r="B136" s="127"/>
      <c r="D136" s="128" t="s">
        <v>73</v>
      </c>
      <c r="E136" s="137" t="s">
        <v>162</v>
      </c>
      <c r="F136" s="137" t="s">
        <v>163</v>
      </c>
      <c r="J136" s="138">
        <f>BK136</f>
        <v>0</v>
      </c>
      <c r="L136" s="127"/>
      <c r="M136" s="131"/>
      <c r="N136" s="132"/>
      <c r="O136" s="132"/>
      <c r="P136" s="133">
        <f>SUM(P137:P141)</f>
        <v>10.627999999999998</v>
      </c>
      <c r="Q136" s="132"/>
      <c r="R136" s="133">
        <f>SUM(R137:R141)</f>
        <v>0.00392</v>
      </c>
      <c r="S136" s="132"/>
      <c r="T136" s="134">
        <f>SUM(T137:T141)</f>
        <v>9.4</v>
      </c>
      <c r="AR136" s="128" t="s">
        <v>82</v>
      </c>
      <c r="AT136" s="135" t="s">
        <v>73</v>
      </c>
      <c r="AU136" s="135" t="s">
        <v>82</v>
      </c>
      <c r="AY136" s="128" t="s">
        <v>128</v>
      </c>
      <c r="BK136" s="136">
        <f>SUM(BK137:BK141)</f>
        <v>0</v>
      </c>
    </row>
    <row r="137" spans="1:65" s="2" customFormat="1" ht="33" customHeight="1">
      <c r="A137" s="27"/>
      <c r="B137" s="139"/>
      <c r="C137" s="140" t="s">
        <v>151</v>
      </c>
      <c r="D137" s="140" t="s">
        <v>130</v>
      </c>
      <c r="E137" s="141" t="s">
        <v>164</v>
      </c>
      <c r="F137" s="142" t="s">
        <v>165</v>
      </c>
      <c r="G137" s="143" t="s">
        <v>166</v>
      </c>
      <c r="H137" s="144">
        <v>14</v>
      </c>
      <c r="I137" s="145"/>
      <c r="J137" s="145">
        <f>ROUND(I137*H137,2)</f>
        <v>0</v>
      </c>
      <c r="K137" s="146"/>
      <c r="L137" s="28"/>
      <c r="M137" s="147" t="s">
        <v>1</v>
      </c>
      <c r="N137" s="148" t="s">
        <v>39</v>
      </c>
      <c r="O137" s="149">
        <v>0.113</v>
      </c>
      <c r="P137" s="149">
        <f>O137*H137</f>
        <v>1.582</v>
      </c>
      <c r="Q137" s="149">
        <v>0</v>
      </c>
      <c r="R137" s="149">
        <f>Q137*H137</f>
        <v>0</v>
      </c>
      <c r="S137" s="149">
        <v>0</v>
      </c>
      <c r="T137" s="150">
        <f>S137*H137</f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51" t="s">
        <v>134</v>
      </c>
      <c r="AT137" s="151" t="s">
        <v>130</v>
      </c>
      <c r="AU137" s="151" t="s">
        <v>84</v>
      </c>
      <c r="AY137" s="15" t="s">
        <v>128</v>
      </c>
      <c r="BE137" s="152">
        <f>IF(N137="základní",J137,0)</f>
        <v>0</v>
      </c>
      <c r="BF137" s="152">
        <f>IF(N137="snížená",J137,0)</f>
        <v>0</v>
      </c>
      <c r="BG137" s="152">
        <f>IF(N137="zákl. přenesená",J137,0)</f>
        <v>0</v>
      </c>
      <c r="BH137" s="152">
        <f>IF(N137="sníž. přenesená",J137,0)</f>
        <v>0</v>
      </c>
      <c r="BI137" s="152">
        <f>IF(N137="nulová",J137,0)</f>
        <v>0</v>
      </c>
      <c r="BJ137" s="15" t="s">
        <v>82</v>
      </c>
      <c r="BK137" s="152">
        <f>ROUND(I137*H137,2)</f>
        <v>0</v>
      </c>
      <c r="BL137" s="15" t="s">
        <v>134</v>
      </c>
      <c r="BM137" s="151" t="s">
        <v>167</v>
      </c>
    </row>
    <row r="138" spans="1:65" s="2" customFormat="1" ht="44.25" customHeight="1">
      <c r="A138" s="27"/>
      <c r="B138" s="139"/>
      <c r="C138" s="140" t="s">
        <v>162</v>
      </c>
      <c r="D138" s="140" t="s">
        <v>130</v>
      </c>
      <c r="E138" s="141" t="s">
        <v>168</v>
      </c>
      <c r="F138" s="142" t="s">
        <v>169</v>
      </c>
      <c r="G138" s="143" t="s">
        <v>166</v>
      </c>
      <c r="H138" s="144">
        <v>14</v>
      </c>
      <c r="I138" s="145"/>
      <c r="J138" s="145">
        <f>ROUND(I138*H138,2)</f>
        <v>0</v>
      </c>
      <c r="K138" s="146"/>
      <c r="L138" s="28"/>
      <c r="M138" s="147" t="s">
        <v>1</v>
      </c>
      <c r="N138" s="148" t="s">
        <v>39</v>
      </c>
      <c r="O138" s="149">
        <v>0.154</v>
      </c>
      <c r="P138" s="149">
        <f>O138*H138</f>
        <v>2.156</v>
      </c>
      <c r="Q138" s="149">
        <v>0.00028</v>
      </c>
      <c r="R138" s="149">
        <f>Q138*H138</f>
        <v>0.00392</v>
      </c>
      <c r="S138" s="149">
        <v>0</v>
      </c>
      <c r="T138" s="150">
        <f>S138*H138</f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51" t="s">
        <v>134</v>
      </c>
      <c r="AT138" s="151" t="s">
        <v>130</v>
      </c>
      <c r="AU138" s="151" t="s">
        <v>84</v>
      </c>
      <c r="AY138" s="15" t="s">
        <v>128</v>
      </c>
      <c r="BE138" s="152">
        <f>IF(N138="základní",J138,0)</f>
        <v>0</v>
      </c>
      <c r="BF138" s="152">
        <f>IF(N138="snížená",J138,0)</f>
        <v>0</v>
      </c>
      <c r="BG138" s="152">
        <f>IF(N138="zákl. přenesená",J138,0)</f>
        <v>0</v>
      </c>
      <c r="BH138" s="152">
        <f>IF(N138="sníž. přenesená",J138,0)</f>
        <v>0</v>
      </c>
      <c r="BI138" s="152">
        <f>IF(N138="nulová",J138,0)</f>
        <v>0</v>
      </c>
      <c r="BJ138" s="15" t="s">
        <v>82</v>
      </c>
      <c r="BK138" s="152">
        <f>ROUND(I138*H138,2)</f>
        <v>0</v>
      </c>
      <c r="BL138" s="15" t="s">
        <v>134</v>
      </c>
      <c r="BM138" s="151" t="s">
        <v>170</v>
      </c>
    </row>
    <row r="139" spans="1:65" s="2" customFormat="1" ht="33" customHeight="1">
      <c r="A139" s="27"/>
      <c r="B139" s="139"/>
      <c r="C139" s="140" t="s">
        <v>171</v>
      </c>
      <c r="D139" s="140" t="s">
        <v>130</v>
      </c>
      <c r="E139" s="141" t="s">
        <v>172</v>
      </c>
      <c r="F139" s="142" t="s">
        <v>173</v>
      </c>
      <c r="G139" s="143" t="s">
        <v>166</v>
      </c>
      <c r="H139" s="144">
        <v>14</v>
      </c>
      <c r="I139" s="145"/>
      <c r="J139" s="145">
        <f>ROUND(I139*H139,2)</f>
        <v>0</v>
      </c>
      <c r="K139" s="146"/>
      <c r="L139" s="28"/>
      <c r="M139" s="147" t="s">
        <v>1</v>
      </c>
      <c r="N139" s="148" t="s">
        <v>39</v>
      </c>
      <c r="O139" s="149">
        <v>0.12</v>
      </c>
      <c r="P139" s="149">
        <f>O139*H139</f>
        <v>1.68</v>
      </c>
      <c r="Q139" s="149">
        <v>0</v>
      </c>
      <c r="R139" s="149">
        <f>Q139*H139</f>
        <v>0</v>
      </c>
      <c r="S139" s="149">
        <v>0</v>
      </c>
      <c r="T139" s="150">
        <f>S139*H139</f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51" t="s">
        <v>134</v>
      </c>
      <c r="AT139" s="151" t="s">
        <v>130</v>
      </c>
      <c r="AU139" s="151" t="s">
        <v>84</v>
      </c>
      <c r="AY139" s="15" t="s">
        <v>128</v>
      </c>
      <c r="BE139" s="152">
        <f>IF(N139="základní",J139,0)</f>
        <v>0</v>
      </c>
      <c r="BF139" s="152">
        <f>IF(N139="snížená",J139,0)</f>
        <v>0</v>
      </c>
      <c r="BG139" s="152">
        <f>IF(N139="zákl. přenesená",J139,0)</f>
        <v>0</v>
      </c>
      <c r="BH139" s="152">
        <f>IF(N139="sníž. přenesená",J139,0)</f>
        <v>0</v>
      </c>
      <c r="BI139" s="152">
        <f>IF(N139="nulová",J139,0)</f>
        <v>0</v>
      </c>
      <c r="BJ139" s="15" t="s">
        <v>82</v>
      </c>
      <c r="BK139" s="152">
        <f>ROUND(I139*H139,2)</f>
        <v>0</v>
      </c>
      <c r="BL139" s="15" t="s">
        <v>134</v>
      </c>
      <c r="BM139" s="151" t="s">
        <v>174</v>
      </c>
    </row>
    <row r="140" spans="1:65" s="2" customFormat="1" ht="21.75" customHeight="1">
      <c r="A140" s="27"/>
      <c r="B140" s="139"/>
      <c r="C140" s="140" t="s">
        <v>175</v>
      </c>
      <c r="D140" s="140" t="s">
        <v>130</v>
      </c>
      <c r="E140" s="141" t="s">
        <v>176</v>
      </c>
      <c r="F140" s="142" t="s">
        <v>177</v>
      </c>
      <c r="G140" s="143" t="s">
        <v>166</v>
      </c>
      <c r="H140" s="144">
        <v>14</v>
      </c>
      <c r="I140" s="145"/>
      <c r="J140" s="145">
        <f>ROUND(I140*H140,2)</f>
        <v>0</v>
      </c>
      <c r="K140" s="146"/>
      <c r="L140" s="28"/>
      <c r="M140" s="147" t="s">
        <v>1</v>
      </c>
      <c r="N140" s="148" t="s">
        <v>39</v>
      </c>
      <c r="O140" s="149">
        <v>0.305</v>
      </c>
      <c r="P140" s="149">
        <f>O140*H140</f>
        <v>4.27</v>
      </c>
      <c r="Q140" s="149">
        <v>0</v>
      </c>
      <c r="R140" s="149">
        <f>Q140*H140</f>
        <v>0</v>
      </c>
      <c r="S140" s="149">
        <v>0</v>
      </c>
      <c r="T140" s="150">
        <f>S140*H140</f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51" t="s">
        <v>134</v>
      </c>
      <c r="AT140" s="151" t="s">
        <v>130</v>
      </c>
      <c r="AU140" s="151" t="s">
        <v>84</v>
      </c>
      <c r="AY140" s="15" t="s">
        <v>128</v>
      </c>
      <c r="BE140" s="152">
        <f>IF(N140="základní",J140,0)</f>
        <v>0</v>
      </c>
      <c r="BF140" s="152">
        <f>IF(N140="snížená",J140,0)</f>
        <v>0</v>
      </c>
      <c r="BG140" s="152">
        <f>IF(N140="zákl. přenesená",J140,0)</f>
        <v>0</v>
      </c>
      <c r="BH140" s="152">
        <f>IF(N140="sníž. přenesená",J140,0)</f>
        <v>0</v>
      </c>
      <c r="BI140" s="152">
        <f>IF(N140="nulová",J140,0)</f>
        <v>0</v>
      </c>
      <c r="BJ140" s="15" t="s">
        <v>82</v>
      </c>
      <c r="BK140" s="152">
        <f>ROUND(I140*H140,2)</f>
        <v>0</v>
      </c>
      <c r="BL140" s="15" t="s">
        <v>134</v>
      </c>
      <c r="BM140" s="151" t="s">
        <v>178</v>
      </c>
    </row>
    <row r="141" spans="1:65" s="2" customFormat="1" ht="55.5" customHeight="1">
      <c r="A141" s="27"/>
      <c r="B141" s="139"/>
      <c r="C141" s="140" t="s">
        <v>179</v>
      </c>
      <c r="D141" s="140" t="s">
        <v>130</v>
      </c>
      <c r="E141" s="141" t="s">
        <v>180</v>
      </c>
      <c r="F141" s="142" t="s">
        <v>181</v>
      </c>
      <c r="G141" s="143" t="s">
        <v>133</v>
      </c>
      <c r="H141" s="144">
        <v>470</v>
      </c>
      <c r="I141" s="145"/>
      <c r="J141" s="145">
        <f>ROUND(I141*H141,2)</f>
        <v>0</v>
      </c>
      <c r="K141" s="146"/>
      <c r="L141" s="28"/>
      <c r="M141" s="147" t="s">
        <v>1</v>
      </c>
      <c r="N141" s="148" t="s">
        <v>39</v>
      </c>
      <c r="O141" s="149">
        <v>0.002</v>
      </c>
      <c r="P141" s="149">
        <f>O141*H141</f>
        <v>0.9400000000000001</v>
      </c>
      <c r="Q141" s="149">
        <v>0</v>
      </c>
      <c r="R141" s="149">
        <f>Q141*H141</f>
        <v>0</v>
      </c>
      <c r="S141" s="149">
        <v>0.02</v>
      </c>
      <c r="T141" s="150">
        <f>S141*H141</f>
        <v>9.4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51" t="s">
        <v>134</v>
      </c>
      <c r="AT141" s="151" t="s">
        <v>130</v>
      </c>
      <c r="AU141" s="151" t="s">
        <v>84</v>
      </c>
      <c r="AY141" s="15" t="s">
        <v>128</v>
      </c>
      <c r="BE141" s="152">
        <f>IF(N141="základní",J141,0)</f>
        <v>0</v>
      </c>
      <c r="BF141" s="152">
        <f>IF(N141="snížená",J141,0)</f>
        <v>0</v>
      </c>
      <c r="BG141" s="152">
        <f>IF(N141="zákl. přenesená",J141,0)</f>
        <v>0</v>
      </c>
      <c r="BH141" s="152">
        <f>IF(N141="sníž. přenesená",J141,0)</f>
        <v>0</v>
      </c>
      <c r="BI141" s="152">
        <f>IF(N141="nulová",J141,0)</f>
        <v>0</v>
      </c>
      <c r="BJ141" s="15" t="s">
        <v>82</v>
      </c>
      <c r="BK141" s="152">
        <f>ROUND(I141*H141,2)</f>
        <v>0</v>
      </c>
      <c r="BL141" s="15" t="s">
        <v>134</v>
      </c>
      <c r="BM141" s="151" t="s">
        <v>182</v>
      </c>
    </row>
    <row r="142" spans="2:63" s="12" customFormat="1" ht="22.9" customHeight="1">
      <c r="B142" s="127"/>
      <c r="D142" s="128" t="s">
        <v>73</v>
      </c>
      <c r="E142" s="137" t="s">
        <v>183</v>
      </c>
      <c r="F142" s="137" t="s">
        <v>184</v>
      </c>
      <c r="J142" s="138">
        <f>BK142</f>
        <v>0</v>
      </c>
      <c r="L142" s="127"/>
      <c r="M142" s="131"/>
      <c r="N142" s="132"/>
      <c r="O142" s="132"/>
      <c r="P142" s="133">
        <f>SUM(P143:P150)</f>
        <v>7.4448</v>
      </c>
      <c r="Q142" s="132"/>
      <c r="R142" s="133">
        <f>SUM(R143:R150)</f>
        <v>0</v>
      </c>
      <c r="S142" s="132"/>
      <c r="T142" s="134">
        <f>SUM(T143:T150)</f>
        <v>0</v>
      </c>
      <c r="AR142" s="128" t="s">
        <v>82</v>
      </c>
      <c r="AT142" s="135" t="s">
        <v>73</v>
      </c>
      <c r="AU142" s="135" t="s">
        <v>82</v>
      </c>
      <c r="AY142" s="128" t="s">
        <v>128</v>
      </c>
      <c r="BK142" s="136">
        <f>SUM(BK143:BK150)</f>
        <v>0</v>
      </c>
    </row>
    <row r="143" spans="1:65" s="2" customFormat="1" ht="33" customHeight="1">
      <c r="A143" s="27"/>
      <c r="B143" s="139"/>
      <c r="C143" s="140" t="s">
        <v>185</v>
      </c>
      <c r="D143" s="140" t="s">
        <v>130</v>
      </c>
      <c r="E143" s="141" t="s">
        <v>186</v>
      </c>
      <c r="F143" s="142" t="s">
        <v>187</v>
      </c>
      <c r="G143" s="143" t="s">
        <v>188</v>
      </c>
      <c r="H143" s="144">
        <v>155.1</v>
      </c>
      <c r="I143" s="145"/>
      <c r="J143" s="145">
        <f>ROUND(I143*H143,2)</f>
        <v>0</v>
      </c>
      <c r="K143" s="146"/>
      <c r="L143" s="28"/>
      <c r="M143" s="147" t="s">
        <v>1</v>
      </c>
      <c r="N143" s="148" t="s">
        <v>39</v>
      </c>
      <c r="O143" s="149">
        <v>0.03</v>
      </c>
      <c r="P143" s="149">
        <f>O143*H143</f>
        <v>4.653</v>
      </c>
      <c r="Q143" s="149">
        <v>0</v>
      </c>
      <c r="R143" s="149">
        <f>Q143*H143</f>
        <v>0</v>
      </c>
      <c r="S143" s="149">
        <v>0</v>
      </c>
      <c r="T143" s="150">
        <f>S143*H143</f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51" t="s">
        <v>134</v>
      </c>
      <c r="AT143" s="151" t="s">
        <v>130</v>
      </c>
      <c r="AU143" s="151" t="s">
        <v>84</v>
      </c>
      <c r="AY143" s="15" t="s">
        <v>128</v>
      </c>
      <c r="BE143" s="152">
        <f>IF(N143="základní",J143,0)</f>
        <v>0</v>
      </c>
      <c r="BF143" s="152">
        <f>IF(N143="snížená",J143,0)</f>
        <v>0</v>
      </c>
      <c r="BG143" s="152">
        <f>IF(N143="zákl. přenesená",J143,0)</f>
        <v>0</v>
      </c>
      <c r="BH143" s="152">
        <f>IF(N143="sníž. přenesená",J143,0)</f>
        <v>0</v>
      </c>
      <c r="BI143" s="152">
        <f>IF(N143="nulová",J143,0)</f>
        <v>0</v>
      </c>
      <c r="BJ143" s="15" t="s">
        <v>82</v>
      </c>
      <c r="BK143" s="152">
        <f>ROUND(I143*H143,2)</f>
        <v>0</v>
      </c>
      <c r="BL143" s="15" t="s">
        <v>134</v>
      </c>
      <c r="BM143" s="151" t="s">
        <v>189</v>
      </c>
    </row>
    <row r="144" spans="1:65" s="2" customFormat="1" ht="33" customHeight="1">
      <c r="A144" s="27"/>
      <c r="B144" s="139"/>
      <c r="C144" s="140" t="s">
        <v>190</v>
      </c>
      <c r="D144" s="140" t="s">
        <v>130</v>
      </c>
      <c r="E144" s="141" t="s">
        <v>191</v>
      </c>
      <c r="F144" s="142" t="s">
        <v>192</v>
      </c>
      <c r="G144" s="143" t="s">
        <v>188</v>
      </c>
      <c r="H144" s="144">
        <v>1395.9</v>
      </c>
      <c r="I144" s="145"/>
      <c r="J144" s="145">
        <f>ROUND(I144*H144,2)</f>
        <v>0</v>
      </c>
      <c r="K144" s="146"/>
      <c r="L144" s="28"/>
      <c r="M144" s="147" t="s">
        <v>1</v>
      </c>
      <c r="N144" s="148" t="s">
        <v>39</v>
      </c>
      <c r="O144" s="149">
        <v>0.002</v>
      </c>
      <c r="P144" s="149">
        <f>O144*H144</f>
        <v>2.7918000000000003</v>
      </c>
      <c r="Q144" s="149">
        <v>0</v>
      </c>
      <c r="R144" s="149">
        <f>Q144*H144</f>
        <v>0</v>
      </c>
      <c r="S144" s="149">
        <v>0</v>
      </c>
      <c r="T144" s="150">
        <f>S144*H144</f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51" t="s">
        <v>134</v>
      </c>
      <c r="AT144" s="151" t="s">
        <v>130</v>
      </c>
      <c r="AU144" s="151" t="s">
        <v>84</v>
      </c>
      <c r="AY144" s="15" t="s">
        <v>128</v>
      </c>
      <c r="BE144" s="152">
        <f>IF(N144="základní",J144,0)</f>
        <v>0</v>
      </c>
      <c r="BF144" s="152">
        <f>IF(N144="snížená",J144,0)</f>
        <v>0</v>
      </c>
      <c r="BG144" s="152">
        <f>IF(N144="zákl. přenesená",J144,0)</f>
        <v>0</v>
      </c>
      <c r="BH144" s="152">
        <f>IF(N144="sníž. přenesená",J144,0)</f>
        <v>0</v>
      </c>
      <c r="BI144" s="152">
        <f>IF(N144="nulová",J144,0)</f>
        <v>0</v>
      </c>
      <c r="BJ144" s="15" t="s">
        <v>82</v>
      </c>
      <c r="BK144" s="152">
        <f>ROUND(I144*H144,2)</f>
        <v>0</v>
      </c>
      <c r="BL144" s="15" t="s">
        <v>134</v>
      </c>
      <c r="BM144" s="151" t="s">
        <v>193</v>
      </c>
    </row>
    <row r="145" spans="1:47" s="2" customFormat="1" ht="19.5">
      <c r="A145" s="27"/>
      <c r="B145" s="28"/>
      <c r="C145" s="27"/>
      <c r="D145" s="153" t="s">
        <v>194</v>
      </c>
      <c r="E145" s="27"/>
      <c r="F145" s="154" t="s">
        <v>195</v>
      </c>
      <c r="G145" s="27"/>
      <c r="H145" s="27"/>
      <c r="I145" s="27"/>
      <c r="J145" s="27"/>
      <c r="K145" s="27"/>
      <c r="L145" s="28"/>
      <c r="M145" s="155"/>
      <c r="N145" s="156"/>
      <c r="O145" s="53"/>
      <c r="P145" s="53"/>
      <c r="Q145" s="53"/>
      <c r="R145" s="53"/>
      <c r="S145" s="53"/>
      <c r="T145" s="54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T145" s="15" t="s">
        <v>194</v>
      </c>
      <c r="AU145" s="15" t="s">
        <v>84</v>
      </c>
    </row>
    <row r="146" spans="2:51" s="13" customFormat="1" ht="11.25">
      <c r="B146" s="157"/>
      <c r="D146" s="153" t="s">
        <v>196</v>
      </c>
      <c r="F146" s="158" t="s">
        <v>222</v>
      </c>
      <c r="H146" s="159">
        <v>1395.9</v>
      </c>
      <c r="L146" s="157"/>
      <c r="M146" s="160"/>
      <c r="N146" s="161"/>
      <c r="O146" s="161"/>
      <c r="P146" s="161"/>
      <c r="Q146" s="161"/>
      <c r="R146" s="161"/>
      <c r="S146" s="161"/>
      <c r="T146" s="162"/>
      <c r="AT146" s="163" t="s">
        <v>196</v>
      </c>
      <c r="AU146" s="163" t="s">
        <v>84</v>
      </c>
      <c r="AV146" s="13" t="s">
        <v>84</v>
      </c>
      <c r="AW146" s="13" t="s">
        <v>3</v>
      </c>
      <c r="AX146" s="13" t="s">
        <v>82</v>
      </c>
      <c r="AY146" s="163" t="s">
        <v>128</v>
      </c>
    </row>
    <row r="147" spans="1:65" s="2" customFormat="1" ht="33" customHeight="1">
      <c r="A147" s="27"/>
      <c r="B147" s="139"/>
      <c r="C147" s="140" t="s">
        <v>8</v>
      </c>
      <c r="D147" s="140" t="s">
        <v>130</v>
      </c>
      <c r="E147" s="141" t="s">
        <v>198</v>
      </c>
      <c r="F147" s="142" t="s">
        <v>199</v>
      </c>
      <c r="G147" s="143" t="s">
        <v>188</v>
      </c>
      <c r="H147" s="144">
        <v>145.7</v>
      </c>
      <c r="I147" s="145"/>
      <c r="J147" s="145">
        <f>ROUND(I147*H147,2)</f>
        <v>0</v>
      </c>
      <c r="K147" s="146"/>
      <c r="L147" s="28"/>
      <c r="M147" s="147" t="s">
        <v>1</v>
      </c>
      <c r="N147" s="148" t="s">
        <v>39</v>
      </c>
      <c r="O147" s="149">
        <v>0</v>
      </c>
      <c r="P147" s="149">
        <f>O147*H147</f>
        <v>0</v>
      </c>
      <c r="Q147" s="149">
        <v>0</v>
      </c>
      <c r="R147" s="149">
        <f>Q147*H147</f>
        <v>0</v>
      </c>
      <c r="S147" s="149">
        <v>0</v>
      </c>
      <c r="T147" s="150">
        <f>S147*H147</f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51" t="s">
        <v>134</v>
      </c>
      <c r="AT147" s="151" t="s">
        <v>130</v>
      </c>
      <c r="AU147" s="151" t="s">
        <v>84</v>
      </c>
      <c r="AY147" s="15" t="s">
        <v>128</v>
      </c>
      <c r="BE147" s="152">
        <f>IF(N147="základní",J147,0)</f>
        <v>0</v>
      </c>
      <c r="BF147" s="152">
        <f>IF(N147="snížená",J147,0)</f>
        <v>0</v>
      </c>
      <c r="BG147" s="152">
        <f>IF(N147="zákl. přenesená",J147,0)</f>
        <v>0</v>
      </c>
      <c r="BH147" s="152">
        <f>IF(N147="sníž. přenesená",J147,0)</f>
        <v>0</v>
      </c>
      <c r="BI147" s="152">
        <f>IF(N147="nulová",J147,0)</f>
        <v>0</v>
      </c>
      <c r="BJ147" s="15" t="s">
        <v>82</v>
      </c>
      <c r="BK147" s="152">
        <f>ROUND(I147*H147,2)</f>
        <v>0</v>
      </c>
      <c r="BL147" s="15" t="s">
        <v>134</v>
      </c>
      <c r="BM147" s="151" t="s">
        <v>200</v>
      </c>
    </row>
    <row r="148" spans="2:51" s="13" customFormat="1" ht="11.25">
      <c r="B148" s="157"/>
      <c r="D148" s="153" t="s">
        <v>196</v>
      </c>
      <c r="E148" s="163" t="s">
        <v>1</v>
      </c>
      <c r="F148" s="158" t="s">
        <v>223</v>
      </c>
      <c r="H148" s="159">
        <v>145.7</v>
      </c>
      <c r="L148" s="157"/>
      <c r="M148" s="160"/>
      <c r="N148" s="161"/>
      <c r="O148" s="161"/>
      <c r="P148" s="161"/>
      <c r="Q148" s="161"/>
      <c r="R148" s="161"/>
      <c r="S148" s="161"/>
      <c r="T148" s="162"/>
      <c r="AT148" s="163" t="s">
        <v>196</v>
      </c>
      <c r="AU148" s="163" t="s">
        <v>84</v>
      </c>
      <c r="AV148" s="13" t="s">
        <v>84</v>
      </c>
      <c r="AW148" s="13" t="s">
        <v>29</v>
      </c>
      <c r="AX148" s="13" t="s">
        <v>82</v>
      </c>
      <c r="AY148" s="163" t="s">
        <v>128</v>
      </c>
    </row>
    <row r="149" spans="1:65" s="2" customFormat="1" ht="33" customHeight="1">
      <c r="A149" s="27"/>
      <c r="B149" s="139"/>
      <c r="C149" s="140" t="s">
        <v>202</v>
      </c>
      <c r="D149" s="140" t="s">
        <v>130</v>
      </c>
      <c r="E149" s="141" t="s">
        <v>203</v>
      </c>
      <c r="F149" s="142" t="s">
        <v>204</v>
      </c>
      <c r="G149" s="143" t="s">
        <v>188</v>
      </c>
      <c r="H149" s="144">
        <v>9.4</v>
      </c>
      <c r="I149" s="145"/>
      <c r="J149" s="145">
        <f>ROUND(I149*H149,2)</f>
        <v>0</v>
      </c>
      <c r="K149" s="146"/>
      <c r="L149" s="28"/>
      <c r="M149" s="147" t="s">
        <v>1</v>
      </c>
      <c r="N149" s="148" t="s">
        <v>39</v>
      </c>
      <c r="O149" s="149">
        <v>0</v>
      </c>
      <c r="P149" s="149">
        <f>O149*H149</f>
        <v>0</v>
      </c>
      <c r="Q149" s="149">
        <v>0</v>
      </c>
      <c r="R149" s="149">
        <f>Q149*H149</f>
        <v>0</v>
      </c>
      <c r="S149" s="149">
        <v>0</v>
      </c>
      <c r="T149" s="150">
        <f>S149*H149</f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51" t="s">
        <v>134</v>
      </c>
      <c r="AT149" s="151" t="s">
        <v>130</v>
      </c>
      <c r="AU149" s="151" t="s">
        <v>84</v>
      </c>
      <c r="AY149" s="15" t="s">
        <v>128</v>
      </c>
      <c r="BE149" s="152">
        <f>IF(N149="základní",J149,0)</f>
        <v>0</v>
      </c>
      <c r="BF149" s="152">
        <f>IF(N149="snížená",J149,0)</f>
        <v>0</v>
      </c>
      <c r="BG149" s="152">
        <f>IF(N149="zákl. přenesená",J149,0)</f>
        <v>0</v>
      </c>
      <c r="BH149" s="152">
        <f>IF(N149="sníž. přenesená",J149,0)</f>
        <v>0</v>
      </c>
      <c r="BI149" s="152">
        <f>IF(N149="nulová",J149,0)</f>
        <v>0</v>
      </c>
      <c r="BJ149" s="15" t="s">
        <v>82</v>
      </c>
      <c r="BK149" s="152">
        <f>ROUND(I149*H149,2)</f>
        <v>0</v>
      </c>
      <c r="BL149" s="15" t="s">
        <v>134</v>
      </c>
      <c r="BM149" s="151" t="s">
        <v>205</v>
      </c>
    </row>
    <row r="150" spans="2:51" s="13" customFormat="1" ht="11.25">
      <c r="B150" s="157"/>
      <c r="D150" s="153" t="s">
        <v>196</v>
      </c>
      <c r="E150" s="163" t="s">
        <v>1</v>
      </c>
      <c r="F150" s="158" t="s">
        <v>224</v>
      </c>
      <c r="H150" s="159">
        <v>9.4</v>
      </c>
      <c r="L150" s="157"/>
      <c r="M150" s="160"/>
      <c r="N150" s="161"/>
      <c r="O150" s="161"/>
      <c r="P150" s="161"/>
      <c r="Q150" s="161"/>
      <c r="R150" s="161"/>
      <c r="S150" s="161"/>
      <c r="T150" s="162"/>
      <c r="AT150" s="163" t="s">
        <v>196</v>
      </c>
      <c r="AU150" s="163" t="s">
        <v>84</v>
      </c>
      <c r="AV150" s="13" t="s">
        <v>84</v>
      </c>
      <c r="AW150" s="13" t="s">
        <v>29</v>
      </c>
      <c r="AX150" s="13" t="s">
        <v>82</v>
      </c>
      <c r="AY150" s="163" t="s">
        <v>128</v>
      </c>
    </row>
    <row r="151" spans="2:63" s="12" customFormat="1" ht="22.9" customHeight="1">
      <c r="B151" s="127"/>
      <c r="D151" s="128" t="s">
        <v>73</v>
      </c>
      <c r="E151" s="137" t="s">
        <v>207</v>
      </c>
      <c r="F151" s="137" t="s">
        <v>208</v>
      </c>
      <c r="J151" s="138">
        <f>BK151</f>
        <v>0</v>
      </c>
      <c r="L151" s="127"/>
      <c r="M151" s="131"/>
      <c r="N151" s="132"/>
      <c r="O151" s="132"/>
      <c r="P151" s="133">
        <f>P152</f>
        <v>0.258852</v>
      </c>
      <c r="Q151" s="132"/>
      <c r="R151" s="133">
        <f>R152</f>
        <v>0</v>
      </c>
      <c r="S151" s="132"/>
      <c r="T151" s="134">
        <f>T152</f>
        <v>0</v>
      </c>
      <c r="AR151" s="128" t="s">
        <v>82</v>
      </c>
      <c r="AT151" s="135" t="s">
        <v>73</v>
      </c>
      <c r="AU151" s="135" t="s">
        <v>82</v>
      </c>
      <c r="AY151" s="128" t="s">
        <v>128</v>
      </c>
      <c r="BK151" s="136">
        <f>BK152</f>
        <v>0</v>
      </c>
    </row>
    <row r="152" spans="1:65" s="2" customFormat="1" ht="33" customHeight="1">
      <c r="A152" s="27"/>
      <c r="B152" s="139"/>
      <c r="C152" s="140" t="s">
        <v>209</v>
      </c>
      <c r="D152" s="140" t="s">
        <v>130</v>
      </c>
      <c r="E152" s="141" t="s">
        <v>210</v>
      </c>
      <c r="F152" s="142" t="s">
        <v>211</v>
      </c>
      <c r="G152" s="143" t="s">
        <v>188</v>
      </c>
      <c r="H152" s="144">
        <v>3.922</v>
      </c>
      <c r="I152" s="145"/>
      <c r="J152" s="145">
        <f>ROUND(I152*H152,2)</f>
        <v>0</v>
      </c>
      <c r="K152" s="146"/>
      <c r="L152" s="28"/>
      <c r="M152" s="147" t="s">
        <v>1</v>
      </c>
      <c r="N152" s="148" t="s">
        <v>39</v>
      </c>
      <c r="O152" s="149">
        <v>0.066</v>
      </c>
      <c r="P152" s="149">
        <f>O152*H152</f>
        <v>0.258852</v>
      </c>
      <c r="Q152" s="149">
        <v>0</v>
      </c>
      <c r="R152" s="149">
        <f>Q152*H152</f>
        <v>0</v>
      </c>
      <c r="S152" s="149">
        <v>0</v>
      </c>
      <c r="T152" s="150">
        <f>S152*H152</f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51" t="s">
        <v>134</v>
      </c>
      <c r="AT152" s="151" t="s">
        <v>130</v>
      </c>
      <c r="AU152" s="151" t="s">
        <v>84</v>
      </c>
      <c r="AY152" s="15" t="s">
        <v>128</v>
      </c>
      <c r="BE152" s="152">
        <f>IF(N152="základní",J152,0)</f>
        <v>0</v>
      </c>
      <c r="BF152" s="152">
        <f>IF(N152="snížená",J152,0)</f>
        <v>0</v>
      </c>
      <c r="BG152" s="152">
        <f>IF(N152="zákl. přenesená",J152,0)</f>
        <v>0</v>
      </c>
      <c r="BH152" s="152">
        <f>IF(N152="sníž. přenesená",J152,0)</f>
        <v>0</v>
      </c>
      <c r="BI152" s="152">
        <f>IF(N152="nulová",J152,0)</f>
        <v>0</v>
      </c>
      <c r="BJ152" s="15" t="s">
        <v>82</v>
      </c>
      <c r="BK152" s="152">
        <f>ROUND(I152*H152,2)</f>
        <v>0</v>
      </c>
      <c r="BL152" s="15" t="s">
        <v>134</v>
      </c>
      <c r="BM152" s="151" t="s">
        <v>212</v>
      </c>
    </row>
    <row r="153" spans="2:63" s="12" customFormat="1" ht="22.9" customHeight="1">
      <c r="B153" s="127"/>
      <c r="D153" s="128" t="s">
        <v>73</v>
      </c>
      <c r="E153" s="137" t="s">
        <v>213</v>
      </c>
      <c r="F153" s="137" t="s">
        <v>214</v>
      </c>
      <c r="J153" s="138">
        <f>BK153</f>
        <v>0</v>
      </c>
      <c r="L153" s="127"/>
      <c r="M153" s="131"/>
      <c r="N153" s="132"/>
      <c r="O153" s="132"/>
      <c r="P153" s="133">
        <f>P154</f>
        <v>0</v>
      </c>
      <c r="Q153" s="132"/>
      <c r="R153" s="133">
        <f>R154</f>
        <v>0</v>
      </c>
      <c r="S153" s="132"/>
      <c r="T153" s="134">
        <f>T154</f>
        <v>0</v>
      </c>
      <c r="AR153" s="128" t="s">
        <v>136</v>
      </c>
      <c r="AT153" s="135" t="s">
        <v>73</v>
      </c>
      <c r="AU153" s="135" t="s">
        <v>82</v>
      </c>
      <c r="AY153" s="128" t="s">
        <v>128</v>
      </c>
      <c r="BK153" s="136">
        <f>BK154</f>
        <v>0</v>
      </c>
    </row>
    <row r="154" spans="1:65" s="2" customFormat="1" ht="16.5" customHeight="1">
      <c r="A154" s="27"/>
      <c r="B154" s="139"/>
      <c r="C154" s="140" t="s">
        <v>215</v>
      </c>
      <c r="D154" s="140" t="s">
        <v>130</v>
      </c>
      <c r="E154" s="141" t="s">
        <v>216</v>
      </c>
      <c r="F154" s="142" t="s">
        <v>217</v>
      </c>
      <c r="G154" s="143" t="s">
        <v>218</v>
      </c>
      <c r="H154" s="144">
        <v>1</v>
      </c>
      <c r="I154" s="145"/>
      <c r="J154" s="145">
        <f>ROUND(I154*H154,2)</f>
        <v>0</v>
      </c>
      <c r="K154" s="146"/>
      <c r="L154" s="28"/>
      <c r="M154" s="164" t="s">
        <v>1</v>
      </c>
      <c r="N154" s="165" t="s">
        <v>39</v>
      </c>
      <c r="O154" s="166">
        <v>0</v>
      </c>
      <c r="P154" s="166">
        <f>O154*H154</f>
        <v>0</v>
      </c>
      <c r="Q154" s="166">
        <v>0</v>
      </c>
      <c r="R154" s="166">
        <f>Q154*H154</f>
        <v>0</v>
      </c>
      <c r="S154" s="166">
        <v>0</v>
      </c>
      <c r="T154" s="167">
        <f>S154*H154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51" t="s">
        <v>219</v>
      </c>
      <c r="AT154" s="151" t="s">
        <v>130</v>
      </c>
      <c r="AU154" s="151" t="s">
        <v>84</v>
      </c>
      <c r="AY154" s="15" t="s">
        <v>128</v>
      </c>
      <c r="BE154" s="152">
        <f>IF(N154="základní",J154,0)</f>
        <v>0</v>
      </c>
      <c r="BF154" s="152">
        <f>IF(N154="snížená",J154,0)</f>
        <v>0</v>
      </c>
      <c r="BG154" s="152">
        <f>IF(N154="zákl. přenesená",J154,0)</f>
        <v>0</v>
      </c>
      <c r="BH154" s="152">
        <f>IF(N154="sníž. přenesená",J154,0)</f>
        <v>0</v>
      </c>
      <c r="BI154" s="152">
        <f>IF(N154="nulová",J154,0)</f>
        <v>0</v>
      </c>
      <c r="BJ154" s="15" t="s">
        <v>82</v>
      </c>
      <c r="BK154" s="152">
        <f>ROUND(I154*H154,2)</f>
        <v>0</v>
      </c>
      <c r="BL154" s="15" t="s">
        <v>219</v>
      </c>
      <c r="BM154" s="151" t="s">
        <v>220</v>
      </c>
    </row>
    <row r="155" spans="1:31" s="2" customFormat="1" ht="6.95" customHeight="1">
      <c r="A155" s="27"/>
      <c r="B155" s="42"/>
      <c r="C155" s="43"/>
      <c r="D155" s="43"/>
      <c r="E155" s="43"/>
      <c r="F155" s="43"/>
      <c r="G155" s="43"/>
      <c r="H155" s="43"/>
      <c r="I155" s="43"/>
      <c r="J155" s="43"/>
      <c r="K155" s="43"/>
      <c r="L155" s="28"/>
      <c r="M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</row>
  </sheetData>
  <autoFilter ref="C123:K154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5"/>
  <sheetViews>
    <sheetView showGridLines="0" showZeros="0" workbookViewId="0" topLeftCell="A1">
      <selection activeCell="J118" sqref="J11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8"/>
    </row>
    <row r="2" spans="12:46" s="1" customFormat="1" ht="36.95" customHeight="1">
      <c r="L2" s="211" t="s">
        <v>5</v>
      </c>
      <c r="M2" s="198"/>
      <c r="N2" s="198"/>
      <c r="O2" s="198"/>
      <c r="P2" s="198"/>
      <c r="Q2" s="198"/>
      <c r="R2" s="198"/>
      <c r="S2" s="198"/>
      <c r="T2" s="198"/>
      <c r="U2" s="198"/>
      <c r="V2" s="198"/>
      <c r="AT2" s="15" t="s">
        <v>90</v>
      </c>
    </row>
    <row r="3" spans="2:46" s="1" customFormat="1" ht="6.95" customHeight="1" hidden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84</v>
      </c>
    </row>
    <row r="4" spans="2:46" s="1" customFormat="1" ht="24.95" customHeight="1" hidden="1">
      <c r="B4" s="18"/>
      <c r="D4" s="19" t="s">
        <v>97</v>
      </c>
      <c r="L4" s="18"/>
      <c r="M4" s="89" t="s">
        <v>10</v>
      </c>
      <c r="AT4" s="15" t="s">
        <v>3</v>
      </c>
    </row>
    <row r="5" spans="2:12" s="1" customFormat="1" ht="6.95" customHeight="1" hidden="1">
      <c r="B5" s="18"/>
      <c r="L5" s="18"/>
    </row>
    <row r="6" spans="2:12" s="1" customFormat="1" ht="12" customHeight="1" hidden="1">
      <c r="B6" s="18"/>
      <c r="D6" s="24" t="s">
        <v>14</v>
      </c>
      <c r="L6" s="18"/>
    </row>
    <row r="7" spans="2:12" s="1" customFormat="1" ht="16.5" customHeight="1" hidden="1">
      <c r="B7" s="18"/>
      <c r="E7" s="212" t="str">
        <f>'Rekapitulace stavby'!K6</f>
        <v>Město Petřvald - Opravy MK_2021</v>
      </c>
      <c r="F7" s="213"/>
      <c r="G7" s="213"/>
      <c r="H7" s="213"/>
      <c r="L7" s="18"/>
    </row>
    <row r="8" spans="1:31" s="2" customFormat="1" ht="12" customHeight="1" hidden="1">
      <c r="A8" s="27"/>
      <c r="B8" s="28"/>
      <c r="C8" s="27"/>
      <c r="D8" s="24" t="s">
        <v>98</v>
      </c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2" customFormat="1" ht="16.5" customHeight="1" hidden="1">
      <c r="A9" s="27"/>
      <c r="B9" s="28"/>
      <c r="C9" s="27"/>
      <c r="D9" s="27"/>
      <c r="E9" s="178" t="s">
        <v>225</v>
      </c>
      <c r="F9" s="214"/>
      <c r="G9" s="214"/>
      <c r="H9" s="214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2" customFormat="1" ht="11.25" hidden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2" customFormat="1" ht="12" customHeight="1" hidden="1">
      <c r="A11" s="27"/>
      <c r="B11" s="28"/>
      <c r="C11" s="27"/>
      <c r="D11" s="24" t="s">
        <v>16</v>
      </c>
      <c r="E11" s="27"/>
      <c r="F11" s="22" t="s">
        <v>1</v>
      </c>
      <c r="G11" s="27"/>
      <c r="H11" s="27"/>
      <c r="I11" s="24" t="s">
        <v>17</v>
      </c>
      <c r="J11" s="22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 hidden="1">
      <c r="A12" s="27"/>
      <c r="B12" s="28"/>
      <c r="C12" s="27"/>
      <c r="D12" s="24" t="s">
        <v>18</v>
      </c>
      <c r="E12" s="27"/>
      <c r="F12" s="22" t="s">
        <v>19</v>
      </c>
      <c r="G12" s="27"/>
      <c r="H12" s="27"/>
      <c r="I12" s="24" t="s">
        <v>20</v>
      </c>
      <c r="J12" s="50">
        <f>'Rekapitulace stavby'!AN8</f>
        <v>0</v>
      </c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0.9" customHeight="1" hidden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 customHeight="1" hidden="1">
      <c r="A14" s="27"/>
      <c r="B14" s="28"/>
      <c r="C14" s="27"/>
      <c r="D14" s="24" t="s">
        <v>21</v>
      </c>
      <c r="E14" s="27"/>
      <c r="F14" s="27"/>
      <c r="G14" s="27"/>
      <c r="H14" s="27"/>
      <c r="I14" s="24" t="s">
        <v>22</v>
      </c>
      <c r="J14" s="22" t="s">
        <v>23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8" customHeight="1" hidden="1">
      <c r="A15" s="27"/>
      <c r="B15" s="28"/>
      <c r="C15" s="27"/>
      <c r="D15" s="27"/>
      <c r="E15" s="22" t="s">
        <v>24</v>
      </c>
      <c r="F15" s="27"/>
      <c r="G15" s="27"/>
      <c r="H15" s="27"/>
      <c r="I15" s="24" t="s">
        <v>25</v>
      </c>
      <c r="J15" s="22" t="s">
        <v>1</v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6.95" customHeight="1" hidden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 hidden="1">
      <c r="A17" s="27"/>
      <c r="B17" s="28"/>
      <c r="C17" s="27"/>
      <c r="D17" s="24" t="s">
        <v>26</v>
      </c>
      <c r="E17" s="27"/>
      <c r="F17" s="27"/>
      <c r="G17" s="27"/>
      <c r="H17" s="27"/>
      <c r="I17" s="24" t="s">
        <v>22</v>
      </c>
      <c r="J17" s="22" t="str">
        <f>'Rekapitulace stavby'!AN13</f>
        <v/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 hidden="1">
      <c r="A18" s="27"/>
      <c r="B18" s="28"/>
      <c r="C18" s="27"/>
      <c r="D18" s="27"/>
      <c r="E18" s="197" t="str">
        <f>'Rekapitulace stavby'!E14</f>
        <v xml:space="preserve"> </v>
      </c>
      <c r="F18" s="197"/>
      <c r="G18" s="197"/>
      <c r="H18" s="197"/>
      <c r="I18" s="24" t="s">
        <v>25</v>
      </c>
      <c r="J18" s="22" t="str">
        <f>'Rekapitulace stavby'!AN14</f>
        <v/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5" customHeight="1" hidden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 hidden="1">
      <c r="A20" s="27"/>
      <c r="B20" s="28"/>
      <c r="C20" s="27"/>
      <c r="D20" s="24" t="s">
        <v>28</v>
      </c>
      <c r="E20" s="27"/>
      <c r="F20" s="27"/>
      <c r="G20" s="27"/>
      <c r="H20" s="27"/>
      <c r="I20" s="24" t="s">
        <v>22</v>
      </c>
      <c r="J20" s="22" t="e">
        <f>IF(#REF!="","",#REF!)</f>
        <v>#REF!</v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 hidden="1">
      <c r="A21" s="27"/>
      <c r="B21" s="28"/>
      <c r="C21" s="27"/>
      <c r="D21" s="27"/>
      <c r="E21" s="22" t="e">
        <f>IF(#REF!="","",#REF!)</f>
        <v>#REF!</v>
      </c>
      <c r="F21" s="27"/>
      <c r="G21" s="27"/>
      <c r="H21" s="27"/>
      <c r="I21" s="24" t="s">
        <v>25</v>
      </c>
      <c r="J21" s="22" t="str">
        <f>IF('Rekapitulace stavby'!AN17="","",'Rekapitulace stavby'!AN17)</f>
        <v/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5" customHeight="1" hidden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 hidden="1">
      <c r="A23" s="27"/>
      <c r="B23" s="28"/>
      <c r="C23" s="27"/>
      <c r="D23" s="24" t="s">
        <v>30</v>
      </c>
      <c r="E23" s="27"/>
      <c r="F23" s="27"/>
      <c r="G23" s="27"/>
      <c r="H23" s="27"/>
      <c r="I23" s="24" t="s">
        <v>22</v>
      </c>
      <c r="J23" s="22" t="s">
        <v>31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 hidden="1">
      <c r="A24" s="27"/>
      <c r="B24" s="28"/>
      <c r="C24" s="27"/>
      <c r="D24" s="27"/>
      <c r="E24" s="22" t="s">
        <v>32</v>
      </c>
      <c r="F24" s="27"/>
      <c r="G24" s="27"/>
      <c r="H24" s="27"/>
      <c r="I24" s="24" t="s">
        <v>25</v>
      </c>
      <c r="J24" s="22" t="s">
        <v>1</v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5" customHeight="1" hidden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 hidden="1">
      <c r="A26" s="27"/>
      <c r="B26" s="28"/>
      <c r="C26" s="27"/>
      <c r="D26" s="24" t="s">
        <v>33</v>
      </c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 hidden="1">
      <c r="A27" s="90"/>
      <c r="B27" s="91"/>
      <c r="C27" s="90"/>
      <c r="D27" s="90"/>
      <c r="E27" s="200" t="s">
        <v>1</v>
      </c>
      <c r="F27" s="200"/>
      <c r="G27" s="200"/>
      <c r="H27" s="200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5" customHeight="1" hidden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 hidden="1">
      <c r="A29" s="27"/>
      <c r="B29" s="28"/>
      <c r="C29" s="27"/>
      <c r="D29" s="61"/>
      <c r="E29" s="61"/>
      <c r="F29" s="61"/>
      <c r="G29" s="61"/>
      <c r="H29" s="61"/>
      <c r="I29" s="61"/>
      <c r="J29" s="61"/>
      <c r="K29" s="61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 hidden="1">
      <c r="A30" s="27"/>
      <c r="B30" s="28"/>
      <c r="C30" s="27"/>
      <c r="D30" s="93" t="s">
        <v>34</v>
      </c>
      <c r="E30" s="27"/>
      <c r="F30" s="27"/>
      <c r="G30" s="27"/>
      <c r="H30" s="27"/>
      <c r="I30" s="27"/>
      <c r="J30" s="66">
        <f>ROUND(J124,2)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5" customHeight="1" hidden="1">
      <c r="A31" s="27"/>
      <c r="B31" s="28"/>
      <c r="C31" s="27"/>
      <c r="D31" s="61"/>
      <c r="E31" s="61"/>
      <c r="F31" s="61"/>
      <c r="G31" s="61"/>
      <c r="H31" s="61"/>
      <c r="I31" s="61"/>
      <c r="J31" s="61"/>
      <c r="K31" s="61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5" customHeight="1" hidden="1">
      <c r="A32" s="27"/>
      <c r="B32" s="28"/>
      <c r="C32" s="27"/>
      <c r="D32" s="27"/>
      <c r="E32" s="27"/>
      <c r="F32" s="31" t="s">
        <v>36</v>
      </c>
      <c r="G32" s="27"/>
      <c r="H32" s="27"/>
      <c r="I32" s="31" t="s">
        <v>35</v>
      </c>
      <c r="J32" s="31" t="s">
        <v>37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5" customHeight="1" hidden="1">
      <c r="A33" s="27"/>
      <c r="B33" s="28"/>
      <c r="C33" s="27"/>
      <c r="D33" s="94" t="s">
        <v>38</v>
      </c>
      <c r="E33" s="24" t="s">
        <v>39</v>
      </c>
      <c r="F33" s="95">
        <f>ROUND((SUM(BE124:BE154)),2)</f>
        <v>0</v>
      </c>
      <c r="G33" s="27"/>
      <c r="H33" s="27"/>
      <c r="I33" s="96">
        <v>0.21</v>
      </c>
      <c r="J33" s="95">
        <f>ROUND(((SUM(BE124:BE154))*I33),2)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5" customHeight="1" hidden="1">
      <c r="A34" s="27"/>
      <c r="B34" s="28"/>
      <c r="C34" s="27"/>
      <c r="D34" s="27"/>
      <c r="E34" s="24" t="s">
        <v>40</v>
      </c>
      <c r="F34" s="95">
        <f>ROUND((SUM(BF124:BF154)),2)</f>
        <v>0</v>
      </c>
      <c r="G34" s="27"/>
      <c r="H34" s="27"/>
      <c r="I34" s="96">
        <v>0.15</v>
      </c>
      <c r="J34" s="95">
        <f>ROUND(((SUM(BF124:BF154))*I34),2)</f>
        <v>0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5" customHeight="1" hidden="1">
      <c r="A35" s="27"/>
      <c r="B35" s="28"/>
      <c r="C35" s="27"/>
      <c r="D35" s="27"/>
      <c r="E35" s="24" t="s">
        <v>41</v>
      </c>
      <c r="F35" s="95">
        <f>ROUND((SUM(BG124:BG154)),2)</f>
        <v>0</v>
      </c>
      <c r="G35" s="27"/>
      <c r="H35" s="27"/>
      <c r="I35" s="96">
        <v>0.21</v>
      </c>
      <c r="J35" s="95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5" customHeight="1" hidden="1">
      <c r="A36" s="27"/>
      <c r="B36" s="28"/>
      <c r="C36" s="27"/>
      <c r="D36" s="27"/>
      <c r="E36" s="24" t="s">
        <v>42</v>
      </c>
      <c r="F36" s="95">
        <f>ROUND((SUM(BH124:BH154)),2)</f>
        <v>0</v>
      </c>
      <c r="G36" s="27"/>
      <c r="H36" s="27"/>
      <c r="I36" s="96">
        <v>0.15</v>
      </c>
      <c r="J36" s="95">
        <f>0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5" customHeight="1" hidden="1">
      <c r="A37" s="27"/>
      <c r="B37" s="28"/>
      <c r="C37" s="27"/>
      <c r="D37" s="27"/>
      <c r="E37" s="24" t="s">
        <v>43</v>
      </c>
      <c r="F37" s="95">
        <f>ROUND((SUM(BI124:BI154)),2)</f>
        <v>0</v>
      </c>
      <c r="G37" s="27"/>
      <c r="H37" s="27"/>
      <c r="I37" s="96">
        <v>0</v>
      </c>
      <c r="J37" s="95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5" customHeight="1" hidden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 hidden="1">
      <c r="A39" s="27"/>
      <c r="B39" s="28"/>
      <c r="C39" s="97"/>
      <c r="D39" s="98" t="s">
        <v>44</v>
      </c>
      <c r="E39" s="55"/>
      <c r="F39" s="55"/>
      <c r="G39" s="99" t="s">
        <v>45</v>
      </c>
      <c r="H39" s="100" t="s">
        <v>46</v>
      </c>
      <c r="I39" s="55"/>
      <c r="J39" s="101">
        <f>SUM(J30:J37)</f>
        <v>0</v>
      </c>
      <c r="K39" s="102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5" customHeight="1" hidden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2:12" s="1" customFormat="1" ht="14.45" customHeight="1" hidden="1">
      <c r="B41" s="18"/>
      <c r="L41" s="18"/>
    </row>
    <row r="42" spans="2:12" s="1" customFormat="1" ht="14.45" customHeight="1" hidden="1">
      <c r="B42" s="18"/>
      <c r="L42" s="18"/>
    </row>
    <row r="43" spans="2:12" s="1" customFormat="1" ht="14.45" customHeight="1" hidden="1">
      <c r="B43" s="18"/>
      <c r="L43" s="18"/>
    </row>
    <row r="44" spans="2:12" s="1" customFormat="1" ht="14.45" customHeight="1" hidden="1">
      <c r="B44" s="18"/>
      <c r="L44" s="18"/>
    </row>
    <row r="45" spans="2:12" s="1" customFormat="1" ht="14.45" customHeight="1" hidden="1">
      <c r="B45" s="18"/>
      <c r="L45" s="18"/>
    </row>
    <row r="46" spans="2:12" s="1" customFormat="1" ht="14.45" customHeight="1" hidden="1">
      <c r="B46" s="18"/>
      <c r="L46" s="18"/>
    </row>
    <row r="47" spans="2:12" s="1" customFormat="1" ht="14.45" customHeight="1" hidden="1">
      <c r="B47" s="18"/>
      <c r="L47" s="18"/>
    </row>
    <row r="48" spans="2:12" s="1" customFormat="1" ht="14.45" customHeight="1" hidden="1">
      <c r="B48" s="18"/>
      <c r="L48" s="18"/>
    </row>
    <row r="49" spans="2:12" s="1" customFormat="1" ht="14.45" customHeight="1" hidden="1">
      <c r="B49" s="18"/>
      <c r="L49" s="18"/>
    </row>
    <row r="50" spans="2:12" s="2" customFormat="1" ht="14.45" customHeight="1" hidden="1">
      <c r="B50" s="37"/>
      <c r="D50" s="38" t="s">
        <v>47</v>
      </c>
      <c r="E50" s="39"/>
      <c r="F50" s="39"/>
      <c r="G50" s="38" t="s">
        <v>48</v>
      </c>
      <c r="H50" s="39"/>
      <c r="I50" s="39"/>
      <c r="J50" s="39"/>
      <c r="K50" s="39"/>
      <c r="L50" s="37"/>
    </row>
    <row r="51" spans="2:12" ht="11.25" hidden="1">
      <c r="B51" s="18"/>
      <c r="L51" s="18"/>
    </row>
    <row r="52" spans="2:12" ht="11.25" hidden="1">
      <c r="B52" s="18"/>
      <c r="L52" s="18"/>
    </row>
    <row r="53" spans="2:12" ht="11.25" hidden="1">
      <c r="B53" s="18"/>
      <c r="L53" s="18"/>
    </row>
    <row r="54" spans="2:12" ht="11.25" hidden="1">
      <c r="B54" s="18"/>
      <c r="L54" s="18"/>
    </row>
    <row r="55" spans="2:12" ht="11.25" hidden="1">
      <c r="B55" s="18"/>
      <c r="L55" s="18"/>
    </row>
    <row r="56" spans="2:12" ht="11.25" hidden="1">
      <c r="B56" s="18"/>
      <c r="L56" s="18"/>
    </row>
    <row r="57" spans="2:12" ht="11.25" hidden="1">
      <c r="B57" s="18"/>
      <c r="L57" s="18"/>
    </row>
    <row r="58" spans="2:12" ht="11.25" hidden="1">
      <c r="B58" s="18"/>
      <c r="L58" s="18"/>
    </row>
    <row r="59" spans="2:12" ht="11.25" hidden="1">
      <c r="B59" s="18"/>
      <c r="L59" s="18"/>
    </row>
    <row r="60" spans="2:12" ht="11.25" hidden="1">
      <c r="B60" s="18"/>
      <c r="L60" s="18"/>
    </row>
    <row r="61" spans="1:31" s="2" customFormat="1" ht="12.75" hidden="1">
      <c r="A61" s="27"/>
      <c r="B61" s="28"/>
      <c r="C61" s="27"/>
      <c r="D61" s="40" t="s">
        <v>49</v>
      </c>
      <c r="E61" s="30"/>
      <c r="F61" s="103" t="s">
        <v>50</v>
      </c>
      <c r="G61" s="40" t="s">
        <v>49</v>
      </c>
      <c r="H61" s="30"/>
      <c r="I61" s="30"/>
      <c r="J61" s="104" t="s">
        <v>50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1.25" hidden="1">
      <c r="B62" s="18"/>
      <c r="L62" s="18"/>
    </row>
    <row r="63" spans="2:12" ht="11.25" hidden="1">
      <c r="B63" s="18"/>
      <c r="L63" s="18"/>
    </row>
    <row r="64" spans="2:12" ht="11.25" hidden="1">
      <c r="B64" s="18"/>
      <c r="L64" s="18"/>
    </row>
    <row r="65" spans="1:31" s="2" customFormat="1" ht="12.75" hidden="1">
      <c r="A65" s="27"/>
      <c r="B65" s="28"/>
      <c r="C65" s="27"/>
      <c r="D65" s="38" t="s">
        <v>51</v>
      </c>
      <c r="E65" s="41"/>
      <c r="F65" s="41"/>
      <c r="G65" s="38" t="s">
        <v>52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1.25" hidden="1">
      <c r="B66" s="18"/>
      <c r="L66" s="18"/>
    </row>
    <row r="67" spans="2:12" ht="11.25" hidden="1">
      <c r="B67" s="18"/>
      <c r="L67" s="18"/>
    </row>
    <row r="68" spans="2:12" ht="11.25" hidden="1">
      <c r="B68" s="18"/>
      <c r="L68" s="18"/>
    </row>
    <row r="69" spans="2:12" ht="11.25" hidden="1">
      <c r="B69" s="18"/>
      <c r="L69" s="18"/>
    </row>
    <row r="70" spans="2:12" ht="11.25" hidden="1">
      <c r="B70" s="18"/>
      <c r="L70" s="18"/>
    </row>
    <row r="71" spans="2:12" ht="11.25" hidden="1">
      <c r="B71" s="18"/>
      <c r="L71" s="18"/>
    </row>
    <row r="72" spans="2:12" ht="11.25" hidden="1">
      <c r="B72" s="18"/>
      <c r="L72" s="18"/>
    </row>
    <row r="73" spans="2:12" ht="11.25" hidden="1">
      <c r="B73" s="18"/>
      <c r="L73" s="18"/>
    </row>
    <row r="74" spans="2:12" ht="11.25" hidden="1">
      <c r="B74" s="18"/>
      <c r="L74" s="18"/>
    </row>
    <row r="75" spans="2:12" ht="11.25" hidden="1">
      <c r="B75" s="18"/>
      <c r="L75" s="18"/>
    </row>
    <row r="76" spans="1:31" s="2" customFormat="1" ht="12.75" hidden="1">
      <c r="A76" s="27"/>
      <c r="B76" s="28"/>
      <c r="C76" s="27"/>
      <c r="D76" s="40" t="s">
        <v>49</v>
      </c>
      <c r="E76" s="30"/>
      <c r="F76" s="103" t="s">
        <v>50</v>
      </c>
      <c r="G76" s="40" t="s">
        <v>49</v>
      </c>
      <c r="H76" s="30"/>
      <c r="I76" s="30"/>
      <c r="J76" s="104" t="s">
        <v>50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5" customHeight="1" hidden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78" ht="11.25" hidden="1"/>
    <row r="79" ht="11.25" hidden="1"/>
    <row r="80" ht="11.25" hidden="1"/>
    <row r="81" spans="1:31" s="2" customFormat="1" ht="6.95" customHeight="1" hidden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 hidden="1">
      <c r="A82" s="27"/>
      <c r="B82" s="28"/>
      <c r="C82" s="19" t="s">
        <v>100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 hidden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 hidden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16.5" customHeight="1" hidden="1">
      <c r="A85" s="27"/>
      <c r="B85" s="28"/>
      <c r="C85" s="27"/>
      <c r="D85" s="27"/>
      <c r="E85" s="212" t="str">
        <f>E7</f>
        <v>Město Petřvald - Opravy MK_2021</v>
      </c>
      <c r="F85" s="213"/>
      <c r="G85" s="213"/>
      <c r="H85" s="213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s="2" customFormat="1" ht="12" customHeight="1" hidden="1">
      <c r="A86" s="27"/>
      <c r="B86" s="28"/>
      <c r="C86" s="24" t="s">
        <v>98</v>
      </c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s="2" customFormat="1" ht="16.5" customHeight="1" hidden="1">
      <c r="A87" s="27"/>
      <c r="B87" s="28"/>
      <c r="C87" s="27"/>
      <c r="D87" s="27"/>
      <c r="E87" s="178" t="str">
        <f>E9</f>
        <v>03 - Oprava MK ul. Marjánka</v>
      </c>
      <c r="F87" s="214"/>
      <c r="G87" s="214"/>
      <c r="H87" s="214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2" customFormat="1" ht="6.95" customHeight="1" hidden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2" customFormat="1" ht="12" customHeight="1" hidden="1">
      <c r="A89" s="27"/>
      <c r="B89" s="28"/>
      <c r="C89" s="24" t="s">
        <v>18</v>
      </c>
      <c r="D89" s="27"/>
      <c r="E89" s="27"/>
      <c r="F89" s="22" t="str">
        <f>F12</f>
        <v>Petřvald</v>
      </c>
      <c r="G89" s="27"/>
      <c r="H89" s="27"/>
      <c r="I89" s="24" t="s">
        <v>20</v>
      </c>
      <c r="J89" s="50">
        <f>IF(J12="","",J12)</f>
        <v>0</v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6.95" customHeight="1" hidden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5.2" customHeight="1" hidden="1">
      <c r="A91" s="27"/>
      <c r="B91" s="28"/>
      <c r="C91" s="24" t="s">
        <v>21</v>
      </c>
      <c r="D91" s="27"/>
      <c r="E91" s="27"/>
      <c r="F91" s="22" t="str">
        <f>E15</f>
        <v>Město Petřvald</v>
      </c>
      <c r="G91" s="27"/>
      <c r="H91" s="27"/>
      <c r="I91" s="24" t="s">
        <v>28</v>
      </c>
      <c r="J91" s="25" t="e">
        <f>E21</f>
        <v>#REF!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15.2" customHeight="1" hidden="1">
      <c r="A92" s="27"/>
      <c r="B92" s="28"/>
      <c r="C92" s="24" t="s">
        <v>26</v>
      </c>
      <c r="D92" s="27"/>
      <c r="E92" s="27"/>
      <c r="F92" s="22" t="str">
        <f>IF(E18="","",E18)</f>
        <v xml:space="preserve"> </v>
      </c>
      <c r="G92" s="27"/>
      <c r="H92" s="27"/>
      <c r="I92" s="24" t="s">
        <v>30</v>
      </c>
      <c r="J92" s="25" t="str">
        <f>E24</f>
        <v>Ing. Pavol Lipták</v>
      </c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0.35" customHeight="1" hidden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29.25" customHeight="1" hidden="1">
      <c r="A94" s="27"/>
      <c r="B94" s="28"/>
      <c r="C94" s="105" t="s">
        <v>101</v>
      </c>
      <c r="D94" s="97"/>
      <c r="E94" s="97"/>
      <c r="F94" s="97"/>
      <c r="G94" s="97"/>
      <c r="H94" s="97"/>
      <c r="I94" s="97"/>
      <c r="J94" s="106" t="s">
        <v>102</v>
      </c>
      <c r="K94" s="9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0.35" customHeight="1" hidden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 hidden="1">
      <c r="A96" s="27"/>
      <c r="B96" s="28"/>
      <c r="C96" s="107" t="s">
        <v>103</v>
      </c>
      <c r="D96" s="27"/>
      <c r="E96" s="27"/>
      <c r="F96" s="27"/>
      <c r="G96" s="27"/>
      <c r="H96" s="27"/>
      <c r="I96" s="27"/>
      <c r="J96" s="66">
        <f>J124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5" t="s">
        <v>104</v>
      </c>
    </row>
    <row r="97" spans="2:12" s="9" customFormat="1" ht="24.95" customHeight="1" hidden="1">
      <c r="B97" s="108"/>
      <c r="D97" s="109" t="s">
        <v>105</v>
      </c>
      <c r="E97" s="110"/>
      <c r="F97" s="110"/>
      <c r="G97" s="110"/>
      <c r="H97" s="110"/>
      <c r="I97" s="110"/>
      <c r="J97" s="111">
        <f>J125</f>
        <v>0</v>
      </c>
      <c r="L97" s="108"/>
    </row>
    <row r="98" spans="2:12" s="10" customFormat="1" ht="19.9" customHeight="1" hidden="1">
      <c r="B98" s="112"/>
      <c r="D98" s="113" t="s">
        <v>106</v>
      </c>
      <c r="E98" s="114"/>
      <c r="F98" s="114"/>
      <c r="G98" s="114"/>
      <c r="H98" s="114"/>
      <c r="I98" s="114"/>
      <c r="J98" s="115">
        <f>J126</f>
        <v>0</v>
      </c>
      <c r="L98" s="112"/>
    </row>
    <row r="99" spans="2:12" s="10" customFormat="1" ht="19.9" customHeight="1" hidden="1">
      <c r="B99" s="112"/>
      <c r="D99" s="113" t="s">
        <v>107</v>
      </c>
      <c r="E99" s="114"/>
      <c r="F99" s="114"/>
      <c r="G99" s="114"/>
      <c r="H99" s="114"/>
      <c r="I99" s="114"/>
      <c r="J99" s="115">
        <f>J128</f>
        <v>0</v>
      </c>
      <c r="L99" s="112"/>
    </row>
    <row r="100" spans="2:12" s="10" customFormat="1" ht="19.9" customHeight="1" hidden="1">
      <c r="B100" s="112"/>
      <c r="D100" s="113" t="s">
        <v>108</v>
      </c>
      <c r="E100" s="114"/>
      <c r="F100" s="114"/>
      <c r="G100" s="114"/>
      <c r="H100" s="114"/>
      <c r="I100" s="114"/>
      <c r="J100" s="115">
        <f>J133</f>
        <v>0</v>
      </c>
      <c r="L100" s="112"/>
    </row>
    <row r="101" spans="2:12" s="10" customFormat="1" ht="19.9" customHeight="1" hidden="1">
      <c r="B101" s="112"/>
      <c r="D101" s="113" t="s">
        <v>109</v>
      </c>
      <c r="E101" s="114"/>
      <c r="F101" s="114"/>
      <c r="G101" s="114"/>
      <c r="H101" s="114"/>
      <c r="I101" s="114"/>
      <c r="J101" s="115">
        <f>J136</f>
        <v>0</v>
      </c>
      <c r="L101" s="112"/>
    </row>
    <row r="102" spans="2:12" s="10" customFormat="1" ht="19.9" customHeight="1" hidden="1">
      <c r="B102" s="112"/>
      <c r="D102" s="113" t="s">
        <v>110</v>
      </c>
      <c r="E102" s="114"/>
      <c r="F102" s="114"/>
      <c r="G102" s="114"/>
      <c r="H102" s="114"/>
      <c r="I102" s="114"/>
      <c r="J102" s="115">
        <f>J142</f>
        <v>0</v>
      </c>
      <c r="L102" s="112"/>
    </row>
    <row r="103" spans="2:12" s="10" customFormat="1" ht="19.9" customHeight="1" hidden="1">
      <c r="B103" s="112"/>
      <c r="D103" s="113" t="s">
        <v>111</v>
      </c>
      <c r="E103" s="114"/>
      <c r="F103" s="114"/>
      <c r="G103" s="114"/>
      <c r="H103" s="114"/>
      <c r="I103" s="114"/>
      <c r="J103" s="115">
        <f>J151</f>
        <v>0</v>
      </c>
      <c r="L103" s="112"/>
    </row>
    <row r="104" spans="2:12" s="10" customFormat="1" ht="19.9" customHeight="1" hidden="1">
      <c r="B104" s="112"/>
      <c r="D104" s="113" t="s">
        <v>112</v>
      </c>
      <c r="E104" s="114"/>
      <c r="F104" s="114"/>
      <c r="G104" s="114"/>
      <c r="H104" s="114"/>
      <c r="I104" s="114"/>
      <c r="J104" s="115">
        <f>J153</f>
        <v>0</v>
      </c>
      <c r="L104" s="112"/>
    </row>
    <row r="105" spans="1:31" s="2" customFormat="1" ht="21.75" customHeight="1" hidden="1">
      <c r="A105" s="27"/>
      <c r="B105" s="28"/>
      <c r="C105" s="27"/>
      <c r="D105" s="27"/>
      <c r="E105" s="27"/>
      <c r="F105" s="27"/>
      <c r="G105" s="27"/>
      <c r="H105" s="27"/>
      <c r="I105" s="27"/>
      <c r="J105" s="27"/>
      <c r="K105" s="27"/>
      <c r="L105" s="3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2" customFormat="1" ht="6.95" customHeight="1" hidden="1">
      <c r="A106" s="27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3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ht="11.25" hidden="1"/>
    <row r="108" ht="11.25" hidden="1"/>
    <row r="109" ht="11.25" hidden="1"/>
    <row r="110" spans="1:31" s="2" customFormat="1" ht="6.95" customHeight="1">
      <c r="A110" s="27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24.95" customHeight="1">
      <c r="A111" s="27"/>
      <c r="B111" s="28"/>
      <c r="C111" s="19" t="s">
        <v>113</v>
      </c>
      <c r="D111" s="27"/>
      <c r="E111" s="27"/>
      <c r="F111" s="27"/>
      <c r="G111" s="27"/>
      <c r="H111" s="27"/>
      <c r="I111" s="27"/>
      <c r="J111" s="27"/>
      <c r="K111" s="27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6.95" customHeight="1">
      <c r="A112" s="27"/>
      <c r="B112" s="28"/>
      <c r="C112" s="27"/>
      <c r="D112" s="27"/>
      <c r="E112" s="27"/>
      <c r="F112" s="27"/>
      <c r="G112" s="27"/>
      <c r="H112" s="27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2" customFormat="1" ht="12" customHeight="1">
      <c r="A113" s="27"/>
      <c r="B113" s="28"/>
      <c r="C113" s="24" t="s">
        <v>14</v>
      </c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2" customFormat="1" ht="16.5" customHeight="1">
      <c r="A114" s="27"/>
      <c r="B114" s="28"/>
      <c r="C114" s="27"/>
      <c r="D114" s="27"/>
      <c r="E114" s="212" t="str">
        <f>E7</f>
        <v>Město Petřvald - Opravy MK_2021</v>
      </c>
      <c r="F114" s="213"/>
      <c r="G114" s="213"/>
      <c r="H114" s="213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2" customFormat="1" ht="12" customHeight="1">
      <c r="A115" s="27"/>
      <c r="B115" s="28"/>
      <c r="C115" s="24" t="s">
        <v>98</v>
      </c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2" customFormat="1" ht="16.5" customHeight="1">
      <c r="A116" s="27"/>
      <c r="B116" s="28"/>
      <c r="C116" s="27"/>
      <c r="D116" s="27"/>
      <c r="E116" s="178" t="str">
        <f>E9</f>
        <v>03 - Oprava MK ul. Marjánka</v>
      </c>
      <c r="F116" s="214"/>
      <c r="G116" s="214"/>
      <c r="H116" s="214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6.95" customHeight="1">
      <c r="A117" s="27"/>
      <c r="B117" s="28"/>
      <c r="C117" s="27"/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12" customHeight="1">
      <c r="A118" s="27"/>
      <c r="B118" s="28"/>
      <c r="C118" s="24" t="s">
        <v>18</v>
      </c>
      <c r="D118" s="27"/>
      <c r="E118" s="27"/>
      <c r="F118" s="22" t="str">
        <f>F12</f>
        <v>Petřvald</v>
      </c>
      <c r="G118" s="27"/>
      <c r="H118" s="27"/>
      <c r="I118" s="24" t="s">
        <v>20</v>
      </c>
      <c r="J118" s="50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6.95" customHeight="1">
      <c r="A119" s="27"/>
      <c r="B119" s="28"/>
      <c r="C119" s="27"/>
      <c r="D119" s="27"/>
      <c r="E119" s="27"/>
      <c r="F119" s="27"/>
      <c r="G119" s="27"/>
      <c r="H119" s="27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15.2" customHeight="1">
      <c r="A120" s="27"/>
      <c r="B120" s="28"/>
      <c r="C120" s="24" t="s">
        <v>21</v>
      </c>
      <c r="D120" s="27"/>
      <c r="E120" s="27"/>
      <c r="F120" s="22" t="str">
        <f>E15</f>
        <v>Město Petřvald</v>
      </c>
      <c r="G120" s="27"/>
      <c r="H120" s="27"/>
      <c r="I120" s="24" t="s">
        <v>28</v>
      </c>
      <c r="J120" s="25" t="str">
        <f>E24</f>
        <v>Ing. Pavol Lipták</v>
      </c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15.2" customHeight="1">
      <c r="A121" s="27"/>
      <c r="B121" s="28"/>
      <c r="C121" s="24" t="s">
        <v>26</v>
      </c>
      <c r="D121" s="27"/>
      <c r="E121" s="27"/>
      <c r="F121" s="22" t="str">
        <f>IF(E18="","",E18)</f>
        <v xml:space="preserve"> </v>
      </c>
      <c r="G121" s="27"/>
      <c r="H121" s="27"/>
      <c r="I121" s="24" t="s">
        <v>30</v>
      </c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2" customFormat="1" ht="10.35" customHeight="1">
      <c r="A122" s="27"/>
      <c r="B122" s="28"/>
      <c r="C122" s="27"/>
      <c r="D122" s="27"/>
      <c r="E122" s="27"/>
      <c r="F122" s="27"/>
      <c r="G122" s="27"/>
      <c r="H122" s="27"/>
      <c r="I122" s="27"/>
      <c r="J122" s="27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1" customFormat="1" ht="29.25" customHeight="1">
      <c r="A123" s="116"/>
      <c r="B123" s="117"/>
      <c r="C123" s="118" t="s">
        <v>114</v>
      </c>
      <c r="D123" s="119" t="s">
        <v>59</v>
      </c>
      <c r="E123" s="119" t="s">
        <v>55</v>
      </c>
      <c r="F123" s="119" t="s">
        <v>56</v>
      </c>
      <c r="G123" s="119" t="s">
        <v>115</v>
      </c>
      <c r="H123" s="119" t="s">
        <v>116</v>
      </c>
      <c r="I123" s="119" t="s">
        <v>117</v>
      </c>
      <c r="J123" s="120" t="s">
        <v>102</v>
      </c>
      <c r="K123" s="121" t="s">
        <v>118</v>
      </c>
      <c r="L123" s="122"/>
      <c r="M123" s="57" t="s">
        <v>1</v>
      </c>
      <c r="N123" s="58" t="s">
        <v>38</v>
      </c>
      <c r="O123" s="58" t="s">
        <v>119</v>
      </c>
      <c r="P123" s="58" t="s">
        <v>120</v>
      </c>
      <c r="Q123" s="58" t="s">
        <v>121</v>
      </c>
      <c r="R123" s="58" t="s">
        <v>122</v>
      </c>
      <c r="S123" s="58" t="s">
        <v>123</v>
      </c>
      <c r="T123" s="59" t="s">
        <v>124</v>
      </c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</row>
    <row r="124" spans="1:63" s="2" customFormat="1" ht="22.9" customHeight="1">
      <c r="A124" s="27"/>
      <c r="B124" s="28"/>
      <c r="C124" s="64" t="s">
        <v>125</v>
      </c>
      <c r="D124" s="27"/>
      <c r="E124" s="27"/>
      <c r="F124" s="27"/>
      <c r="G124" s="27"/>
      <c r="H124" s="27"/>
      <c r="I124" s="27"/>
      <c r="J124" s="123">
        <f>BK124</f>
        <v>0</v>
      </c>
      <c r="K124" s="27"/>
      <c r="L124" s="28"/>
      <c r="M124" s="60"/>
      <c r="N124" s="51"/>
      <c r="O124" s="61"/>
      <c r="P124" s="124">
        <f>P125</f>
        <v>35.41852</v>
      </c>
      <c r="Q124" s="61"/>
      <c r="R124" s="124">
        <f>R125</f>
        <v>2.21956</v>
      </c>
      <c r="S124" s="61"/>
      <c r="T124" s="125">
        <f>T125</f>
        <v>41.25</v>
      </c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T124" s="15" t="s">
        <v>73</v>
      </c>
      <c r="AU124" s="15" t="s">
        <v>104</v>
      </c>
      <c r="BK124" s="126">
        <f>BK125</f>
        <v>0</v>
      </c>
    </row>
    <row r="125" spans="2:63" s="12" customFormat="1" ht="25.9" customHeight="1">
      <c r="B125" s="127"/>
      <c r="D125" s="128" t="s">
        <v>73</v>
      </c>
      <c r="E125" s="129" t="s">
        <v>126</v>
      </c>
      <c r="F125" s="129" t="s">
        <v>127</v>
      </c>
      <c r="J125" s="130">
        <f>BK125</f>
        <v>0</v>
      </c>
      <c r="L125" s="127"/>
      <c r="M125" s="131"/>
      <c r="N125" s="132"/>
      <c r="O125" s="132"/>
      <c r="P125" s="133">
        <f>P126+P128+P133+P136+P142+P151+P153</f>
        <v>35.41852</v>
      </c>
      <c r="Q125" s="132"/>
      <c r="R125" s="133">
        <f>R126+R128+R133+R136+R142+R151+R153</f>
        <v>2.21956</v>
      </c>
      <c r="S125" s="132"/>
      <c r="T125" s="134">
        <f>T126+T128+T133+T136+T142+T151+T153</f>
        <v>41.25</v>
      </c>
      <c r="AR125" s="128" t="s">
        <v>82</v>
      </c>
      <c r="AT125" s="135" t="s">
        <v>73</v>
      </c>
      <c r="AU125" s="135" t="s">
        <v>74</v>
      </c>
      <c r="AY125" s="128" t="s">
        <v>128</v>
      </c>
      <c r="BK125" s="136">
        <f>BK126+BK128+BK133+BK136+BK142+BK151+BK153</f>
        <v>0</v>
      </c>
    </row>
    <row r="126" spans="2:63" s="12" customFormat="1" ht="22.9" customHeight="1">
      <c r="B126" s="127"/>
      <c r="D126" s="128" t="s">
        <v>73</v>
      </c>
      <c r="E126" s="137" t="s">
        <v>82</v>
      </c>
      <c r="F126" s="137" t="s">
        <v>129</v>
      </c>
      <c r="J126" s="138">
        <f>BK126</f>
        <v>0</v>
      </c>
      <c r="L126" s="127"/>
      <c r="M126" s="131"/>
      <c r="N126" s="132"/>
      <c r="O126" s="132"/>
      <c r="P126" s="133">
        <f>P127</f>
        <v>1.75</v>
      </c>
      <c r="Q126" s="132"/>
      <c r="R126" s="133">
        <f>R127</f>
        <v>0.02</v>
      </c>
      <c r="S126" s="132"/>
      <c r="T126" s="134">
        <f>T127</f>
        <v>38.75</v>
      </c>
      <c r="AR126" s="128" t="s">
        <v>82</v>
      </c>
      <c r="AT126" s="135" t="s">
        <v>73</v>
      </c>
      <c r="AU126" s="135" t="s">
        <v>82</v>
      </c>
      <c r="AY126" s="128" t="s">
        <v>128</v>
      </c>
      <c r="BK126" s="136">
        <f>BK127</f>
        <v>0</v>
      </c>
    </row>
    <row r="127" spans="1:65" s="2" customFormat="1" ht="44.25" customHeight="1">
      <c r="A127" s="27"/>
      <c r="B127" s="139"/>
      <c r="C127" s="140" t="s">
        <v>82</v>
      </c>
      <c r="D127" s="140" t="s">
        <v>130</v>
      </c>
      <c r="E127" s="141" t="s">
        <v>131</v>
      </c>
      <c r="F127" s="142" t="s">
        <v>132</v>
      </c>
      <c r="G127" s="143" t="s">
        <v>133</v>
      </c>
      <c r="H127" s="144">
        <v>125</v>
      </c>
      <c r="I127" s="145"/>
      <c r="J127" s="145">
        <f>ROUND(I127*H127,2)</f>
        <v>0</v>
      </c>
      <c r="K127" s="146"/>
      <c r="L127" s="28"/>
      <c r="M127" s="147" t="s">
        <v>1</v>
      </c>
      <c r="N127" s="148" t="s">
        <v>39</v>
      </c>
      <c r="O127" s="149">
        <v>0.014</v>
      </c>
      <c r="P127" s="149">
        <f>O127*H127</f>
        <v>1.75</v>
      </c>
      <c r="Q127" s="149">
        <v>0.00016</v>
      </c>
      <c r="R127" s="149">
        <f>Q127*H127</f>
        <v>0.02</v>
      </c>
      <c r="S127" s="149">
        <v>0.31</v>
      </c>
      <c r="T127" s="150">
        <f>S127*H127</f>
        <v>38.75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R127" s="151" t="s">
        <v>134</v>
      </c>
      <c r="AT127" s="151" t="s">
        <v>130</v>
      </c>
      <c r="AU127" s="151" t="s">
        <v>84</v>
      </c>
      <c r="AY127" s="15" t="s">
        <v>128</v>
      </c>
      <c r="BE127" s="152">
        <f>IF(N127="základní",J127,0)</f>
        <v>0</v>
      </c>
      <c r="BF127" s="152">
        <f>IF(N127="snížená",J127,0)</f>
        <v>0</v>
      </c>
      <c r="BG127" s="152">
        <f>IF(N127="zákl. přenesená",J127,0)</f>
        <v>0</v>
      </c>
      <c r="BH127" s="152">
        <f>IF(N127="sníž. přenesená",J127,0)</f>
        <v>0</v>
      </c>
      <c r="BI127" s="152">
        <f>IF(N127="nulová",J127,0)</f>
        <v>0</v>
      </c>
      <c r="BJ127" s="15" t="s">
        <v>82</v>
      </c>
      <c r="BK127" s="152">
        <f>ROUND(I127*H127,2)</f>
        <v>0</v>
      </c>
      <c r="BL127" s="15" t="s">
        <v>134</v>
      </c>
      <c r="BM127" s="151" t="s">
        <v>135</v>
      </c>
    </row>
    <row r="128" spans="2:63" s="12" customFormat="1" ht="22.9" customHeight="1">
      <c r="B128" s="127"/>
      <c r="D128" s="128" t="s">
        <v>73</v>
      </c>
      <c r="E128" s="137" t="s">
        <v>136</v>
      </c>
      <c r="F128" s="137" t="s">
        <v>137</v>
      </c>
      <c r="J128" s="138">
        <f>BK128</f>
        <v>0</v>
      </c>
      <c r="L128" s="127"/>
      <c r="M128" s="131"/>
      <c r="N128" s="132"/>
      <c r="O128" s="132"/>
      <c r="P128" s="133">
        <f>SUM(P129:P132)</f>
        <v>5.5</v>
      </c>
      <c r="Q128" s="132"/>
      <c r="R128" s="133">
        <f>SUM(R129:R132)</f>
        <v>0</v>
      </c>
      <c r="S128" s="132"/>
      <c r="T128" s="134">
        <f>SUM(T129:T132)</f>
        <v>0</v>
      </c>
      <c r="AR128" s="128" t="s">
        <v>82</v>
      </c>
      <c r="AT128" s="135" t="s">
        <v>73</v>
      </c>
      <c r="AU128" s="135" t="s">
        <v>82</v>
      </c>
      <c r="AY128" s="128" t="s">
        <v>128</v>
      </c>
      <c r="BK128" s="136">
        <f>SUM(BK129:BK132)</f>
        <v>0</v>
      </c>
    </row>
    <row r="129" spans="1:65" s="2" customFormat="1" ht="21.75" customHeight="1">
      <c r="A129" s="27"/>
      <c r="B129" s="139"/>
      <c r="C129" s="140" t="s">
        <v>84</v>
      </c>
      <c r="D129" s="140" t="s">
        <v>130</v>
      </c>
      <c r="E129" s="141" t="s">
        <v>138</v>
      </c>
      <c r="F129" s="142" t="s">
        <v>139</v>
      </c>
      <c r="G129" s="143" t="s">
        <v>133</v>
      </c>
      <c r="H129" s="144">
        <v>125</v>
      </c>
      <c r="I129" s="145"/>
      <c r="J129" s="145">
        <f>ROUND(I129*H129,2)</f>
        <v>0</v>
      </c>
      <c r="K129" s="146"/>
      <c r="L129" s="28"/>
      <c r="M129" s="147" t="s">
        <v>1</v>
      </c>
      <c r="N129" s="148" t="s">
        <v>39</v>
      </c>
      <c r="O129" s="149">
        <v>0.004</v>
      </c>
      <c r="P129" s="149">
        <f>O129*H129</f>
        <v>0.5</v>
      </c>
      <c r="Q129" s="149">
        <v>0</v>
      </c>
      <c r="R129" s="149">
        <f>Q129*H129</f>
        <v>0</v>
      </c>
      <c r="S129" s="149">
        <v>0</v>
      </c>
      <c r="T129" s="150">
        <f>S129*H129</f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R129" s="151" t="s">
        <v>134</v>
      </c>
      <c r="AT129" s="151" t="s">
        <v>130</v>
      </c>
      <c r="AU129" s="151" t="s">
        <v>84</v>
      </c>
      <c r="AY129" s="15" t="s">
        <v>128</v>
      </c>
      <c r="BE129" s="152">
        <f>IF(N129="základní",J129,0)</f>
        <v>0</v>
      </c>
      <c r="BF129" s="152">
        <f>IF(N129="snížená",J129,0)</f>
        <v>0</v>
      </c>
      <c r="BG129" s="152">
        <f>IF(N129="zákl. přenesená",J129,0)</f>
        <v>0</v>
      </c>
      <c r="BH129" s="152">
        <f>IF(N129="sníž. přenesená",J129,0)</f>
        <v>0</v>
      </c>
      <c r="BI129" s="152">
        <f>IF(N129="nulová",J129,0)</f>
        <v>0</v>
      </c>
      <c r="BJ129" s="15" t="s">
        <v>82</v>
      </c>
      <c r="BK129" s="152">
        <f>ROUND(I129*H129,2)</f>
        <v>0</v>
      </c>
      <c r="BL129" s="15" t="s">
        <v>134</v>
      </c>
      <c r="BM129" s="151" t="s">
        <v>140</v>
      </c>
    </row>
    <row r="130" spans="1:65" s="2" customFormat="1" ht="21.75" customHeight="1">
      <c r="A130" s="27"/>
      <c r="B130" s="139"/>
      <c r="C130" s="140" t="s">
        <v>141</v>
      </c>
      <c r="D130" s="140" t="s">
        <v>130</v>
      </c>
      <c r="E130" s="141" t="s">
        <v>142</v>
      </c>
      <c r="F130" s="142" t="s">
        <v>143</v>
      </c>
      <c r="G130" s="143" t="s">
        <v>133</v>
      </c>
      <c r="H130" s="144">
        <v>125</v>
      </c>
      <c r="I130" s="145"/>
      <c r="J130" s="145">
        <f>ROUND(I130*H130,2)</f>
        <v>0</v>
      </c>
      <c r="K130" s="146"/>
      <c r="L130" s="28"/>
      <c r="M130" s="147" t="s">
        <v>1</v>
      </c>
      <c r="N130" s="148" t="s">
        <v>39</v>
      </c>
      <c r="O130" s="149">
        <v>0.002</v>
      </c>
      <c r="P130" s="149">
        <f>O130*H130</f>
        <v>0.25</v>
      </c>
      <c r="Q130" s="149">
        <v>0</v>
      </c>
      <c r="R130" s="149">
        <f>Q130*H130</f>
        <v>0</v>
      </c>
      <c r="S130" s="149">
        <v>0</v>
      </c>
      <c r="T130" s="150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51" t="s">
        <v>134</v>
      </c>
      <c r="AT130" s="151" t="s">
        <v>130</v>
      </c>
      <c r="AU130" s="151" t="s">
        <v>84</v>
      </c>
      <c r="AY130" s="15" t="s">
        <v>128</v>
      </c>
      <c r="BE130" s="152">
        <f>IF(N130="základní",J130,0)</f>
        <v>0</v>
      </c>
      <c r="BF130" s="152">
        <f>IF(N130="snížená",J130,0)</f>
        <v>0</v>
      </c>
      <c r="BG130" s="152">
        <f>IF(N130="zákl. přenesená",J130,0)</f>
        <v>0</v>
      </c>
      <c r="BH130" s="152">
        <f>IF(N130="sníž. přenesená",J130,0)</f>
        <v>0</v>
      </c>
      <c r="BI130" s="152">
        <f>IF(N130="nulová",J130,0)</f>
        <v>0</v>
      </c>
      <c r="BJ130" s="15" t="s">
        <v>82</v>
      </c>
      <c r="BK130" s="152">
        <f>ROUND(I130*H130,2)</f>
        <v>0</v>
      </c>
      <c r="BL130" s="15" t="s">
        <v>134</v>
      </c>
      <c r="BM130" s="151" t="s">
        <v>144</v>
      </c>
    </row>
    <row r="131" spans="1:65" s="2" customFormat="1" ht="33" customHeight="1">
      <c r="A131" s="27"/>
      <c r="B131" s="139"/>
      <c r="C131" s="140" t="s">
        <v>134</v>
      </c>
      <c r="D131" s="140" t="s">
        <v>130</v>
      </c>
      <c r="E131" s="141" t="s">
        <v>145</v>
      </c>
      <c r="F131" s="142" t="s">
        <v>146</v>
      </c>
      <c r="G131" s="143" t="s">
        <v>133</v>
      </c>
      <c r="H131" s="144">
        <v>125</v>
      </c>
      <c r="I131" s="145"/>
      <c r="J131" s="145">
        <f>ROUND(I131*H131,2)</f>
        <v>0</v>
      </c>
      <c r="K131" s="146"/>
      <c r="L131" s="28"/>
      <c r="M131" s="147" t="s">
        <v>1</v>
      </c>
      <c r="N131" s="148" t="s">
        <v>39</v>
      </c>
      <c r="O131" s="149">
        <v>0.019</v>
      </c>
      <c r="P131" s="149">
        <f>O131*H131</f>
        <v>2.375</v>
      </c>
      <c r="Q131" s="149">
        <v>0</v>
      </c>
      <c r="R131" s="149">
        <f>Q131*H131</f>
        <v>0</v>
      </c>
      <c r="S131" s="149">
        <v>0</v>
      </c>
      <c r="T131" s="150">
        <f>S131*H131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51" t="s">
        <v>134</v>
      </c>
      <c r="AT131" s="151" t="s">
        <v>130</v>
      </c>
      <c r="AU131" s="151" t="s">
        <v>84</v>
      </c>
      <c r="AY131" s="15" t="s">
        <v>128</v>
      </c>
      <c r="BE131" s="152">
        <f>IF(N131="základní",J131,0)</f>
        <v>0</v>
      </c>
      <c r="BF131" s="152">
        <f>IF(N131="snížená",J131,0)</f>
        <v>0</v>
      </c>
      <c r="BG131" s="152">
        <f>IF(N131="zákl. přenesená",J131,0)</f>
        <v>0</v>
      </c>
      <c r="BH131" s="152">
        <f>IF(N131="sníž. přenesená",J131,0)</f>
        <v>0</v>
      </c>
      <c r="BI131" s="152">
        <f>IF(N131="nulová",J131,0)</f>
        <v>0</v>
      </c>
      <c r="BJ131" s="15" t="s">
        <v>82</v>
      </c>
      <c r="BK131" s="152">
        <f>ROUND(I131*H131,2)</f>
        <v>0</v>
      </c>
      <c r="BL131" s="15" t="s">
        <v>134</v>
      </c>
      <c r="BM131" s="151" t="s">
        <v>147</v>
      </c>
    </row>
    <row r="132" spans="1:65" s="2" customFormat="1" ht="33" customHeight="1">
      <c r="A132" s="27"/>
      <c r="B132" s="139"/>
      <c r="C132" s="140" t="s">
        <v>136</v>
      </c>
      <c r="D132" s="140" t="s">
        <v>130</v>
      </c>
      <c r="E132" s="141" t="s">
        <v>148</v>
      </c>
      <c r="F132" s="142" t="s">
        <v>149</v>
      </c>
      <c r="G132" s="143" t="s">
        <v>133</v>
      </c>
      <c r="H132" s="144">
        <v>125</v>
      </c>
      <c r="I132" s="145"/>
      <c r="J132" s="145">
        <f>ROUND(I132*H132,2)</f>
        <v>0</v>
      </c>
      <c r="K132" s="146"/>
      <c r="L132" s="28"/>
      <c r="M132" s="147" t="s">
        <v>1</v>
      </c>
      <c r="N132" s="148" t="s">
        <v>39</v>
      </c>
      <c r="O132" s="149">
        <v>0.019</v>
      </c>
      <c r="P132" s="149">
        <f>O132*H132</f>
        <v>2.375</v>
      </c>
      <c r="Q132" s="149">
        <v>0</v>
      </c>
      <c r="R132" s="149">
        <f>Q132*H132</f>
        <v>0</v>
      </c>
      <c r="S132" s="149">
        <v>0</v>
      </c>
      <c r="T132" s="150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51" t="s">
        <v>134</v>
      </c>
      <c r="AT132" s="151" t="s">
        <v>130</v>
      </c>
      <c r="AU132" s="151" t="s">
        <v>84</v>
      </c>
      <c r="AY132" s="15" t="s">
        <v>128</v>
      </c>
      <c r="BE132" s="152">
        <f>IF(N132="základní",J132,0)</f>
        <v>0</v>
      </c>
      <c r="BF132" s="152">
        <f>IF(N132="snížená",J132,0)</f>
        <v>0</v>
      </c>
      <c r="BG132" s="152">
        <f>IF(N132="zákl. přenesená",J132,0)</f>
        <v>0</v>
      </c>
      <c r="BH132" s="152">
        <f>IF(N132="sníž. přenesená",J132,0)</f>
        <v>0</v>
      </c>
      <c r="BI132" s="152">
        <f>IF(N132="nulová",J132,0)</f>
        <v>0</v>
      </c>
      <c r="BJ132" s="15" t="s">
        <v>82</v>
      </c>
      <c r="BK132" s="152">
        <f>ROUND(I132*H132,2)</f>
        <v>0</v>
      </c>
      <c r="BL132" s="15" t="s">
        <v>134</v>
      </c>
      <c r="BM132" s="151" t="s">
        <v>150</v>
      </c>
    </row>
    <row r="133" spans="2:63" s="12" customFormat="1" ht="22.9" customHeight="1">
      <c r="B133" s="127"/>
      <c r="D133" s="128" t="s">
        <v>73</v>
      </c>
      <c r="E133" s="137" t="s">
        <v>151</v>
      </c>
      <c r="F133" s="137" t="s">
        <v>152</v>
      </c>
      <c r="J133" s="138">
        <f>BK133</f>
        <v>0</v>
      </c>
      <c r="L133" s="127"/>
      <c r="M133" s="131"/>
      <c r="N133" s="132"/>
      <c r="O133" s="132"/>
      <c r="P133" s="133">
        <f>SUM(P134:P135)</f>
        <v>16.104</v>
      </c>
      <c r="Q133" s="132"/>
      <c r="R133" s="133">
        <f>SUM(R134:R135)</f>
        <v>2.19564</v>
      </c>
      <c r="S133" s="132"/>
      <c r="T133" s="134">
        <f>SUM(T134:T135)</f>
        <v>0</v>
      </c>
      <c r="AR133" s="128" t="s">
        <v>82</v>
      </c>
      <c r="AT133" s="135" t="s">
        <v>73</v>
      </c>
      <c r="AU133" s="135" t="s">
        <v>82</v>
      </c>
      <c r="AY133" s="128" t="s">
        <v>128</v>
      </c>
      <c r="BK133" s="136">
        <f>SUM(BK134:BK135)</f>
        <v>0</v>
      </c>
    </row>
    <row r="134" spans="1:65" s="2" customFormat="1" ht="21.75" customHeight="1">
      <c r="A134" s="27"/>
      <c r="B134" s="139"/>
      <c r="C134" s="140" t="s">
        <v>153</v>
      </c>
      <c r="D134" s="140" t="s">
        <v>130</v>
      </c>
      <c r="E134" s="141" t="s">
        <v>154</v>
      </c>
      <c r="F134" s="142" t="s">
        <v>155</v>
      </c>
      <c r="G134" s="143" t="s">
        <v>156</v>
      </c>
      <c r="H134" s="144">
        <v>3</v>
      </c>
      <c r="I134" s="145"/>
      <c r="J134" s="145">
        <f>ROUND(I134*H134,2)</f>
        <v>0</v>
      </c>
      <c r="K134" s="146"/>
      <c r="L134" s="28"/>
      <c r="M134" s="147" t="s">
        <v>1</v>
      </c>
      <c r="N134" s="148" t="s">
        <v>39</v>
      </c>
      <c r="O134" s="149">
        <v>3.817</v>
      </c>
      <c r="P134" s="149">
        <f>O134*H134</f>
        <v>11.451</v>
      </c>
      <c r="Q134" s="149">
        <v>0.4208</v>
      </c>
      <c r="R134" s="149">
        <f>Q134*H134</f>
        <v>1.2624</v>
      </c>
      <c r="S134" s="149">
        <v>0</v>
      </c>
      <c r="T134" s="150">
        <f>S134*H134</f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R134" s="151" t="s">
        <v>134</v>
      </c>
      <c r="AT134" s="151" t="s">
        <v>130</v>
      </c>
      <c r="AU134" s="151" t="s">
        <v>84</v>
      </c>
      <c r="AY134" s="15" t="s">
        <v>128</v>
      </c>
      <c r="BE134" s="152">
        <f>IF(N134="základní",J134,0)</f>
        <v>0</v>
      </c>
      <c r="BF134" s="152">
        <f>IF(N134="snížená",J134,0)</f>
        <v>0</v>
      </c>
      <c r="BG134" s="152">
        <f>IF(N134="zákl. přenesená",J134,0)</f>
        <v>0</v>
      </c>
      <c r="BH134" s="152">
        <f>IF(N134="sníž. přenesená",J134,0)</f>
        <v>0</v>
      </c>
      <c r="BI134" s="152">
        <f>IF(N134="nulová",J134,0)</f>
        <v>0</v>
      </c>
      <c r="BJ134" s="15" t="s">
        <v>82</v>
      </c>
      <c r="BK134" s="152">
        <f>ROUND(I134*H134,2)</f>
        <v>0</v>
      </c>
      <c r="BL134" s="15" t="s">
        <v>134</v>
      </c>
      <c r="BM134" s="151" t="s">
        <v>157</v>
      </c>
    </row>
    <row r="135" spans="1:65" s="2" customFormat="1" ht="33" customHeight="1">
      <c r="A135" s="27"/>
      <c r="B135" s="139"/>
      <c r="C135" s="140" t="s">
        <v>158</v>
      </c>
      <c r="D135" s="140" t="s">
        <v>130</v>
      </c>
      <c r="E135" s="141" t="s">
        <v>159</v>
      </c>
      <c r="F135" s="142" t="s">
        <v>160</v>
      </c>
      <c r="G135" s="143" t="s">
        <v>156</v>
      </c>
      <c r="H135" s="144">
        <v>3</v>
      </c>
      <c r="I135" s="145"/>
      <c r="J135" s="145">
        <f>ROUND(I135*H135,2)</f>
        <v>0</v>
      </c>
      <c r="K135" s="146"/>
      <c r="L135" s="28"/>
      <c r="M135" s="147" t="s">
        <v>1</v>
      </c>
      <c r="N135" s="148" t="s">
        <v>39</v>
      </c>
      <c r="O135" s="149">
        <v>1.551</v>
      </c>
      <c r="P135" s="149">
        <f>O135*H135</f>
        <v>4.653</v>
      </c>
      <c r="Q135" s="149">
        <v>0.31108</v>
      </c>
      <c r="R135" s="149">
        <f>Q135*H135</f>
        <v>0.9332400000000001</v>
      </c>
      <c r="S135" s="149">
        <v>0</v>
      </c>
      <c r="T135" s="150">
        <f>S135*H135</f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51" t="s">
        <v>134</v>
      </c>
      <c r="AT135" s="151" t="s">
        <v>130</v>
      </c>
      <c r="AU135" s="151" t="s">
        <v>84</v>
      </c>
      <c r="AY135" s="15" t="s">
        <v>128</v>
      </c>
      <c r="BE135" s="152">
        <f>IF(N135="základní",J135,0)</f>
        <v>0</v>
      </c>
      <c r="BF135" s="152">
        <f>IF(N135="snížená",J135,0)</f>
        <v>0</v>
      </c>
      <c r="BG135" s="152">
        <f>IF(N135="zákl. přenesená",J135,0)</f>
        <v>0</v>
      </c>
      <c r="BH135" s="152">
        <f>IF(N135="sníž. přenesená",J135,0)</f>
        <v>0</v>
      </c>
      <c r="BI135" s="152">
        <f>IF(N135="nulová",J135,0)</f>
        <v>0</v>
      </c>
      <c r="BJ135" s="15" t="s">
        <v>82</v>
      </c>
      <c r="BK135" s="152">
        <f>ROUND(I135*H135,2)</f>
        <v>0</v>
      </c>
      <c r="BL135" s="15" t="s">
        <v>134</v>
      </c>
      <c r="BM135" s="151" t="s">
        <v>161</v>
      </c>
    </row>
    <row r="136" spans="2:63" s="12" customFormat="1" ht="22.9" customHeight="1">
      <c r="B136" s="127"/>
      <c r="D136" s="128" t="s">
        <v>73</v>
      </c>
      <c r="E136" s="137" t="s">
        <v>162</v>
      </c>
      <c r="F136" s="137" t="s">
        <v>163</v>
      </c>
      <c r="J136" s="138">
        <f>BK136</f>
        <v>0</v>
      </c>
      <c r="L136" s="127"/>
      <c r="M136" s="131"/>
      <c r="N136" s="132"/>
      <c r="O136" s="132"/>
      <c r="P136" s="133">
        <f>SUM(P137:P141)</f>
        <v>9.937999999999999</v>
      </c>
      <c r="Q136" s="132"/>
      <c r="R136" s="133">
        <f>SUM(R137:R141)</f>
        <v>0.00392</v>
      </c>
      <c r="S136" s="132"/>
      <c r="T136" s="134">
        <f>SUM(T137:T141)</f>
        <v>2.5</v>
      </c>
      <c r="AR136" s="128" t="s">
        <v>82</v>
      </c>
      <c r="AT136" s="135" t="s">
        <v>73</v>
      </c>
      <c r="AU136" s="135" t="s">
        <v>82</v>
      </c>
      <c r="AY136" s="128" t="s">
        <v>128</v>
      </c>
      <c r="BK136" s="136">
        <f>SUM(BK137:BK141)</f>
        <v>0</v>
      </c>
    </row>
    <row r="137" spans="1:65" s="2" customFormat="1" ht="33" customHeight="1">
      <c r="A137" s="27"/>
      <c r="B137" s="139"/>
      <c r="C137" s="140" t="s">
        <v>151</v>
      </c>
      <c r="D137" s="140" t="s">
        <v>130</v>
      </c>
      <c r="E137" s="141" t="s">
        <v>164</v>
      </c>
      <c r="F137" s="142" t="s">
        <v>165</v>
      </c>
      <c r="G137" s="143" t="s">
        <v>166</v>
      </c>
      <c r="H137" s="144">
        <v>14</v>
      </c>
      <c r="I137" s="145"/>
      <c r="J137" s="145">
        <f>ROUND(I137*H137,2)</f>
        <v>0</v>
      </c>
      <c r="K137" s="146"/>
      <c r="L137" s="28"/>
      <c r="M137" s="147" t="s">
        <v>1</v>
      </c>
      <c r="N137" s="148" t="s">
        <v>39</v>
      </c>
      <c r="O137" s="149">
        <v>0.113</v>
      </c>
      <c r="P137" s="149">
        <f>O137*H137</f>
        <v>1.582</v>
      </c>
      <c r="Q137" s="149">
        <v>0</v>
      </c>
      <c r="R137" s="149">
        <f>Q137*H137</f>
        <v>0</v>
      </c>
      <c r="S137" s="149">
        <v>0</v>
      </c>
      <c r="T137" s="150">
        <f>S137*H137</f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51" t="s">
        <v>134</v>
      </c>
      <c r="AT137" s="151" t="s">
        <v>130</v>
      </c>
      <c r="AU137" s="151" t="s">
        <v>84</v>
      </c>
      <c r="AY137" s="15" t="s">
        <v>128</v>
      </c>
      <c r="BE137" s="152">
        <f>IF(N137="základní",J137,0)</f>
        <v>0</v>
      </c>
      <c r="BF137" s="152">
        <f>IF(N137="snížená",J137,0)</f>
        <v>0</v>
      </c>
      <c r="BG137" s="152">
        <f>IF(N137="zákl. přenesená",J137,0)</f>
        <v>0</v>
      </c>
      <c r="BH137" s="152">
        <f>IF(N137="sníž. přenesená",J137,0)</f>
        <v>0</v>
      </c>
      <c r="BI137" s="152">
        <f>IF(N137="nulová",J137,0)</f>
        <v>0</v>
      </c>
      <c r="BJ137" s="15" t="s">
        <v>82</v>
      </c>
      <c r="BK137" s="152">
        <f>ROUND(I137*H137,2)</f>
        <v>0</v>
      </c>
      <c r="BL137" s="15" t="s">
        <v>134</v>
      </c>
      <c r="BM137" s="151" t="s">
        <v>167</v>
      </c>
    </row>
    <row r="138" spans="1:65" s="2" customFormat="1" ht="44.25" customHeight="1">
      <c r="A138" s="27"/>
      <c r="B138" s="139"/>
      <c r="C138" s="140" t="s">
        <v>162</v>
      </c>
      <c r="D138" s="140" t="s">
        <v>130</v>
      </c>
      <c r="E138" s="141" t="s">
        <v>168</v>
      </c>
      <c r="F138" s="142" t="s">
        <v>169</v>
      </c>
      <c r="G138" s="143" t="s">
        <v>166</v>
      </c>
      <c r="H138" s="144">
        <v>14</v>
      </c>
      <c r="I138" s="145"/>
      <c r="J138" s="145">
        <f>ROUND(I138*H138,2)</f>
        <v>0</v>
      </c>
      <c r="K138" s="146"/>
      <c r="L138" s="28"/>
      <c r="M138" s="147" t="s">
        <v>1</v>
      </c>
      <c r="N138" s="148" t="s">
        <v>39</v>
      </c>
      <c r="O138" s="149">
        <v>0.154</v>
      </c>
      <c r="P138" s="149">
        <f>O138*H138</f>
        <v>2.156</v>
      </c>
      <c r="Q138" s="149">
        <v>0.00028</v>
      </c>
      <c r="R138" s="149">
        <f>Q138*H138</f>
        <v>0.00392</v>
      </c>
      <c r="S138" s="149">
        <v>0</v>
      </c>
      <c r="T138" s="150">
        <f>S138*H138</f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51" t="s">
        <v>134</v>
      </c>
      <c r="AT138" s="151" t="s">
        <v>130</v>
      </c>
      <c r="AU138" s="151" t="s">
        <v>84</v>
      </c>
      <c r="AY138" s="15" t="s">
        <v>128</v>
      </c>
      <c r="BE138" s="152">
        <f>IF(N138="základní",J138,0)</f>
        <v>0</v>
      </c>
      <c r="BF138" s="152">
        <f>IF(N138="snížená",J138,0)</f>
        <v>0</v>
      </c>
      <c r="BG138" s="152">
        <f>IF(N138="zákl. přenesená",J138,0)</f>
        <v>0</v>
      </c>
      <c r="BH138" s="152">
        <f>IF(N138="sníž. přenesená",J138,0)</f>
        <v>0</v>
      </c>
      <c r="BI138" s="152">
        <f>IF(N138="nulová",J138,0)</f>
        <v>0</v>
      </c>
      <c r="BJ138" s="15" t="s">
        <v>82</v>
      </c>
      <c r="BK138" s="152">
        <f>ROUND(I138*H138,2)</f>
        <v>0</v>
      </c>
      <c r="BL138" s="15" t="s">
        <v>134</v>
      </c>
      <c r="BM138" s="151" t="s">
        <v>170</v>
      </c>
    </row>
    <row r="139" spans="1:65" s="2" customFormat="1" ht="33" customHeight="1">
      <c r="A139" s="27"/>
      <c r="B139" s="139"/>
      <c r="C139" s="140" t="s">
        <v>171</v>
      </c>
      <c r="D139" s="140" t="s">
        <v>130</v>
      </c>
      <c r="E139" s="141" t="s">
        <v>172</v>
      </c>
      <c r="F139" s="142" t="s">
        <v>173</v>
      </c>
      <c r="G139" s="143" t="s">
        <v>166</v>
      </c>
      <c r="H139" s="144">
        <v>14</v>
      </c>
      <c r="I139" s="145"/>
      <c r="J139" s="145">
        <f>ROUND(I139*H139,2)</f>
        <v>0</v>
      </c>
      <c r="K139" s="146"/>
      <c r="L139" s="28"/>
      <c r="M139" s="147" t="s">
        <v>1</v>
      </c>
      <c r="N139" s="148" t="s">
        <v>39</v>
      </c>
      <c r="O139" s="149">
        <v>0.12</v>
      </c>
      <c r="P139" s="149">
        <f>O139*H139</f>
        <v>1.68</v>
      </c>
      <c r="Q139" s="149">
        <v>0</v>
      </c>
      <c r="R139" s="149">
        <f>Q139*H139</f>
        <v>0</v>
      </c>
      <c r="S139" s="149">
        <v>0</v>
      </c>
      <c r="T139" s="150">
        <f>S139*H139</f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51" t="s">
        <v>134</v>
      </c>
      <c r="AT139" s="151" t="s">
        <v>130</v>
      </c>
      <c r="AU139" s="151" t="s">
        <v>84</v>
      </c>
      <c r="AY139" s="15" t="s">
        <v>128</v>
      </c>
      <c r="BE139" s="152">
        <f>IF(N139="základní",J139,0)</f>
        <v>0</v>
      </c>
      <c r="BF139" s="152">
        <f>IF(N139="snížená",J139,0)</f>
        <v>0</v>
      </c>
      <c r="BG139" s="152">
        <f>IF(N139="zákl. přenesená",J139,0)</f>
        <v>0</v>
      </c>
      <c r="BH139" s="152">
        <f>IF(N139="sníž. přenesená",J139,0)</f>
        <v>0</v>
      </c>
      <c r="BI139" s="152">
        <f>IF(N139="nulová",J139,0)</f>
        <v>0</v>
      </c>
      <c r="BJ139" s="15" t="s">
        <v>82</v>
      </c>
      <c r="BK139" s="152">
        <f>ROUND(I139*H139,2)</f>
        <v>0</v>
      </c>
      <c r="BL139" s="15" t="s">
        <v>134</v>
      </c>
      <c r="BM139" s="151" t="s">
        <v>174</v>
      </c>
    </row>
    <row r="140" spans="1:65" s="2" customFormat="1" ht="21.75" customHeight="1">
      <c r="A140" s="27"/>
      <c r="B140" s="139"/>
      <c r="C140" s="140" t="s">
        <v>175</v>
      </c>
      <c r="D140" s="140" t="s">
        <v>130</v>
      </c>
      <c r="E140" s="141" t="s">
        <v>176</v>
      </c>
      <c r="F140" s="142" t="s">
        <v>177</v>
      </c>
      <c r="G140" s="143" t="s">
        <v>166</v>
      </c>
      <c r="H140" s="144">
        <v>14</v>
      </c>
      <c r="I140" s="145"/>
      <c r="J140" s="145">
        <f>ROUND(I140*H140,2)</f>
        <v>0</v>
      </c>
      <c r="K140" s="146"/>
      <c r="L140" s="28"/>
      <c r="M140" s="147" t="s">
        <v>1</v>
      </c>
      <c r="N140" s="148" t="s">
        <v>39</v>
      </c>
      <c r="O140" s="149">
        <v>0.305</v>
      </c>
      <c r="P140" s="149">
        <f>O140*H140</f>
        <v>4.27</v>
      </c>
      <c r="Q140" s="149">
        <v>0</v>
      </c>
      <c r="R140" s="149">
        <f>Q140*H140</f>
        <v>0</v>
      </c>
      <c r="S140" s="149">
        <v>0</v>
      </c>
      <c r="T140" s="150">
        <f>S140*H140</f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51" t="s">
        <v>134</v>
      </c>
      <c r="AT140" s="151" t="s">
        <v>130</v>
      </c>
      <c r="AU140" s="151" t="s">
        <v>84</v>
      </c>
      <c r="AY140" s="15" t="s">
        <v>128</v>
      </c>
      <c r="BE140" s="152">
        <f>IF(N140="základní",J140,0)</f>
        <v>0</v>
      </c>
      <c r="BF140" s="152">
        <f>IF(N140="snížená",J140,0)</f>
        <v>0</v>
      </c>
      <c r="BG140" s="152">
        <f>IF(N140="zákl. přenesená",J140,0)</f>
        <v>0</v>
      </c>
      <c r="BH140" s="152">
        <f>IF(N140="sníž. přenesená",J140,0)</f>
        <v>0</v>
      </c>
      <c r="BI140" s="152">
        <f>IF(N140="nulová",J140,0)</f>
        <v>0</v>
      </c>
      <c r="BJ140" s="15" t="s">
        <v>82</v>
      </c>
      <c r="BK140" s="152">
        <f>ROUND(I140*H140,2)</f>
        <v>0</v>
      </c>
      <c r="BL140" s="15" t="s">
        <v>134</v>
      </c>
      <c r="BM140" s="151" t="s">
        <v>178</v>
      </c>
    </row>
    <row r="141" spans="1:65" s="2" customFormat="1" ht="55.5" customHeight="1">
      <c r="A141" s="27"/>
      <c r="B141" s="139"/>
      <c r="C141" s="140" t="s">
        <v>179</v>
      </c>
      <c r="D141" s="140" t="s">
        <v>130</v>
      </c>
      <c r="E141" s="141" t="s">
        <v>180</v>
      </c>
      <c r="F141" s="142" t="s">
        <v>181</v>
      </c>
      <c r="G141" s="143" t="s">
        <v>133</v>
      </c>
      <c r="H141" s="144">
        <v>125</v>
      </c>
      <c r="I141" s="145"/>
      <c r="J141" s="145">
        <f>ROUND(I141*H141,2)</f>
        <v>0</v>
      </c>
      <c r="K141" s="146"/>
      <c r="L141" s="28"/>
      <c r="M141" s="147" t="s">
        <v>1</v>
      </c>
      <c r="N141" s="148" t="s">
        <v>39</v>
      </c>
      <c r="O141" s="149">
        <v>0.002</v>
      </c>
      <c r="P141" s="149">
        <f>O141*H141</f>
        <v>0.25</v>
      </c>
      <c r="Q141" s="149">
        <v>0</v>
      </c>
      <c r="R141" s="149">
        <f>Q141*H141</f>
        <v>0</v>
      </c>
      <c r="S141" s="149">
        <v>0.02</v>
      </c>
      <c r="T141" s="150">
        <f>S141*H141</f>
        <v>2.5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51" t="s">
        <v>134</v>
      </c>
      <c r="AT141" s="151" t="s">
        <v>130</v>
      </c>
      <c r="AU141" s="151" t="s">
        <v>84</v>
      </c>
      <c r="AY141" s="15" t="s">
        <v>128</v>
      </c>
      <c r="BE141" s="152">
        <f>IF(N141="základní",J141,0)</f>
        <v>0</v>
      </c>
      <c r="BF141" s="152">
        <f>IF(N141="snížená",J141,0)</f>
        <v>0</v>
      </c>
      <c r="BG141" s="152">
        <f>IF(N141="zákl. přenesená",J141,0)</f>
        <v>0</v>
      </c>
      <c r="BH141" s="152">
        <f>IF(N141="sníž. přenesená",J141,0)</f>
        <v>0</v>
      </c>
      <c r="BI141" s="152">
        <f>IF(N141="nulová",J141,0)</f>
        <v>0</v>
      </c>
      <c r="BJ141" s="15" t="s">
        <v>82</v>
      </c>
      <c r="BK141" s="152">
        <f>ROUND(I141*H141,2)</f>
        <v>0</v>
      </c>
      <c r="BL141" s="15" t="s">
        <v>134</v>
      </c>
      <c r="BM141" s="151" t="s">
        <v>182</v>
      </c>
    </row>
    <row r="142" spans="2:63" s="12" customFormat="1" ht="22.9" customHeight="1">
      <c r="B142" s="127"/>
      <c r="D142" s="128" t="s">
        <v>73</v>
      </c>
      <c r="E142" s="137" t="s">
        <v>183</v>
      </c>
      <c r="F142" s="137" t="s">
        <v>184</v>
      </c>
      <c r="J142" s="138">
        <f>BK142</f>
        <v>0</v>
      </c>
      <c r="L142" s="127"/>
      <c r="M142" s="131"/>
      <c r="N142" s="132"/>
      <c r="O142" s="132"/>
      <c r="P142" s="133">
        <f>SUM(P143:P150)</f>
        <v>1.98</v>
      </c>
      <c r="Q142" s="132"/>
      <c r="R142" s="133">
        <f>SUM(R143:R150)</f>
        <v>0</v>
      </c>
      <c r="S142" s="132"/>
      <c r="T142" s="134">
        <f>SUM(T143:T150)</f>
        <v>0</v>
      </c>
      <c r="AR142" s="128" t="s">
        <v>82</v>
      </c>
      <c r="AT142" s="135" t="s">
        <v>73</v>
      </c>
      <c r="AU142" s="135" t="s">
        <v>82</v>
      </c>
      <c r="AY142" s="128" t="s">
        <v>128</v>
      </c>
      <c r="BK142" s="136">
        <f>SUM(BK143:BK150)</f>
        <v>0</v>
      </c>
    </row>
    <row r="143" spans="1:65" s="2" customFormat="1" ht="33" customHeight="1">
      <c r="A143" s="27"/>
      <c r="B143" s="139"/>
      <c r="C143" s="140" t="s">
        <v>185</v>
      </c>
      <c r="D143" s="140" t="s">
        <v>130</v>
      </c>
      <c r="E143" s="141" t="s">
        <v>186</v>
      </c>
      <c r="F143" s="142" t="s">
        <v>187</v>
      </c>
      <c r="G143" s="143" t="s">
        <v>188</v>
      </c>
      <c r="H143" s="144">
        <v>41.25</v>
      </c>
      <c r="I143" s="145"/>
      <c r="J143" s="145">
        <f>ROUND(I143*H143,2)</f>
        <v>0</v>
      </c>
      <c r="K143" s="146"/>
      <c r="L143" s="28"/>
      <c r="M143" s="147" t="s">
        <v>1</v>
      </c>
      <c r="N143" s="148" t="s">
        <v>39</v>
      </c>
      <c r="O143" s="149">
        <v>0.03</v>
      </c>
      <c r="P143" s="149">
        <f>O143*H143</f>
        <v>1.2375</v>
      </c>
      <c r="Q143" s="149">
        <v>0</v>
      </c>
      <c r="R143" s="149">
        <f>Q143*H143</f>
        <v>0</v>
      </c>
      <c r="S143" s="149">
        <v>0</v>
      </c>
      <c r="T143" s="150">
        <f>S143*H143</f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51" t="s">
        <v>134</v>
      </c>
      <c r="AT143" s="151" t="s">
        <v>130</v>
      </c>
      <c r="AU143" s="151" t="s">
        <v>84</v>
      </c>
      <c r="AY143" s="15" t="s">
        <v>128</v>
      </c>
      <c r="BE143" s="152">
        <f>IF(N143="základní",J143,0)</f>
        <v>0</v>
      </c>
      <c r="BF143" s="152">
        <f>IF(N143="snížená",J143,0)</f>
        <v>0</v>
      </c>
      <c r="BG143" s="152">
        <f>IF(N143="zákl. přenesená",J143,0)</f>
        <v>0</v>
      </c>
      <c r="BH143" s="152">
        <f>IF(N143="sníž. přenesená",J143,0)</f>
        <v>0</v>
      </c>
      <c r="BI143" s="152">
        <f>IF(N143="nulová",J143,0)</f>
        <v>0</v>
      </c>
      <c r="BJ143" s="15" t="s">
        <v>82</v>
      </c>
      <c r="BK143" s="152">
        <f>ROUND(I143*H143,2)</f>
        <v>0</v>
      </c>
      <c r="BL143" s="15" t="s">
        <v>134</v>
      </c>
      <c r="BM143" s="151" t="s">
        <v>189</v>
      </c>
    </row>
    <row r="144" spans="1:65" s="2" customFormat="1" ht="33" customHeight="1">
      <c r="A144" s="27"/>
      <c r="B144" s="139"/>
      <c r="C144" s="140" t="s">
        <v>190</v>
      </c>
      <c r="D144" s="140" t="s">
        <v>130</v>
      </c>
      <c r="E144" s="141" t="s">
        <v>191</v>
      </c>
      <c r="F144" s="142" t="s">
        <v>192</v>
      </c>
      <c r="G144" s="143" t="s">
        <v>188</v>
      </c>
      <c r="H144" s="144">
        <v>371.25</v>
      </c>
      <c r="I144" s="145"/>
      <c r="J144" s="145">
        <f>ROUND(I144*H144,2)</f>
        <v>0</v>
      </c>
      <c r="K144" s="146"/>
      <c r="L144" s="28"/>
      <c r="M144" s="147" t="s">
        <v>1</v>
      </c>
      <c r="N144" s="148" t="s">
        <v>39</v>
      </c>
      <c r="O144" s="149">
        <v>0.002</v>
      </c>
      <c r="P144" s="149">
        <f>O144*H144</f>
        <v>0.7425</v>
      </c>
      <c r="Q144" s="149">
        <v>0</v>
      </c>
      <c r="R144" s="149">
        <f>Q144*H144</f>
        <v>0</v>
      </c>
      <c r="S144" s="149">
        <v>0</v>
      </c>
      <c r="T144" s="150">
        <f>S144*H144</f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51" t="s">
        <v>134</v>
      </c>
      <c r="AT144" s="151" t="s">
        <v>130</v>
      </c>
      <c r="AU144" s="151" t="s">
        <v>84</v>
      </c>
      <c r="AY144" s="15" t="s">
        <v>128</v>
      </c>
      <c r="BE144" s="152">
        <f>IF(N144="základní",J144,0)</f>
        <v>0</v>
      </c>
      <c r="BF144" s="152">
        <f>IF(N144="snížená",J144,0)</f>
        <v>0</v>
      </c>
      <c r="BG144" s="152">
        <f>IF(N144="zákl. přenesená",J144,0)</f>
        <v>0</v>
      </c>
      <c r="BH144" s="152">
        <f>IF(N144="sníž. přenesená",J144,0)</f>
        <v>0</v>
      </c>
      <c r="BI144" s="152">
        <f>IF(N144="nulová",J144,0)</f>
        <v>0</v>
      </c>
      <c r="BJ144" s="15" t="s">
        <v>82</v>
      </c>
      <c r="BK144" s="152">
        <f>ROUND(I144*H144,2)</f>
        <v>0</v>
      </c>
      <c r="BL144" s="15" t="s">
        <v>134</v>
      </c>
      <c r="BM144" s="151" t="s">
        <v>193</v>
      </c>
    </row>
    <row r="145" spans="1:47" s="2" customFormat="1" ht="19.5">
      <c r="A145" s="27"/>
      <c r="B145" s="28"/>
      <c r="C145" s="27"/>
      <c r="D145" s="153" t="s">
        <v>194</v>
      </c>
      <c r="E145" s="27"/>
      <c r="F145" s="154" t="s">
        <v>195</v>
      </c>
      <c r="G145" s="27"/>
      <c r="H145" s="27"/>
      <c r="I145" s="27"/>
      <c r="J145" s="27"/>
      <c r="K145" s="27"/>
      <c r="L145" s="28"/>
      <c r="M145" s="155"/>
      <c r="N145" s="156"/>
      <c r="O145" s="53"/>
      <c r="P145" s="53"/>
      <c r="Q145" s="53"/>
      <c r="R145" s="53"/>
      <c r="S145" s="53"/>
      <c r="T145" s="54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T145" s="15" t="s">
        <v>194</v>
      </c>
      <c r="AU145" s="15" t="s">
        <v>84</v>
      </c>
    </row>
    <row r="146" spans="2:51" s="13" customFormat="1" ht="11.25">
      <c r="B146" s="157"/>
      <c r="D146" s="153" t="s">
        <v>196</v>
      </c>
      <c r="F146" s="158" t="s">
        <v>226</v>
      </c>
      <c r="H146" s="159">
        <v>371.25</v>
      </c>
      <c r="L146" s="157"/>
      <c r="M146" s="160"/>
      <c r="N146" s="161"/>
      <c r="O146" s="161"/>
      <c r="P146" s="161"/>
      <c r="Q146" s="161"/>
      <c r="R146" s="161"/>
      <c r="S146" s="161"/>
      <c r="T146" s="162"/>
      <c r="AT146" s="163" t="s">
        <v>196</v>
      </c>
      <c r="AU146" s="163" t="s">
        <v>84</v>
      </c>
      <c r="AV146" s="13" t="s">
        <v>84</v>
      </c>
      <c r="AW146" s="13" t="s">
        <v>3</v>
      </c>
      <c r="AX146" s="13" t="s">
        <v>82</v>
      </c>
      <c r="AY146" s="163" t="s">
        <v>128</v>
      </c>
    </row>
    <row r="147" spans="1:65" s="2" customFormat="1" ht="33" customHeight="1">
      <c r="A147" s="27"/>
      <c r="B147" s="139"/>
      <c r="C147" s="140" t="s">
        <v>8</v>
      </c>
      <c r="D147" s="140" t="s">
        <v>130</v>
      </c>
      <c r="E147" s="141" t="s">
        <v>198</v>
      </c>
      <c r="F147" s="142" t="s">
        <v>199</v>
      </c>
      <c r="G147" s="143" t="s">
        <v>188</v>
      </c>
      <c r="H147" s="144">
        <v>38.75</v>
      </c>
      <c r="I147" s="145"/>
      <c r="J147" s="145">
        <f>ROUND(I147*H147,2)</f>
        <v>0</v>
      </c>
      <c r="K147" s="146"/>
      <c r="L147" s="28"/>
      <c r="M147" s="147" t="s">
        <v>1</v>
      </c>
      <c r="N147" s="148" t="s">
        <v>39</v>
      </c>
      <c r="O147" s="149">
        <v>0</v>
      </c>
      <c r="P147" s="149">
        <f>O147*H147</f>
        <v>0</v>
      </c>
      <c r="Q147" s="149">
        <v>0</v>
      </c>
      <c r="R147" s="149">
        <f>Q147*H147</f>
        <v>0</v>
      </c>
      <c r="S147" s="149">
        <v>0</v>
      </c>
      <c r="T147" s="150">
        <f>S147*H147</f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51" t="s">
        <v>134</v>
      </c>
      <c r="AT147" s="151" t="s">
        <v>130</v>
      </c>
      <c r="AU147" s="151" t="s">
        <v>84</v>
      </c>
      <c r="AY147" s="15" t="s">
        <v>128</v>
      </c>
      <c r="BE147" s="152">
        <f>IF(N147="základní",J147,0)</f>
        <v>0</v>
      </c>
      <c r="BF147" s="152">
        <f>IF(N147="snížená",J147,0)</f>
        <v>0</v>
      </c>
      <c r="BG147" s="152">
        <f>IF(N147="zákl. přenesená",J147,0)</f>
        <v>0</v>
      </c>
      <c r="BH147" s="152">
        <f>IF(N147="sníž. přenesená",J147,0)</f>
        <v>0</v>
      </c>
      <c r="BI147" s="152">
        <f>IF(N147="nulová",J147,0)</f>
        <v>0</v>
      </c>
      <c r="BJ147" s="15" t="s">
        <v>82</v>
      </c>
      <c r="BK147" s="152">
        <f>ROUND(I147*H147,2)</f>
        <v>0</v>
      </c>
      <c r="BL147" s="15" t="s">
        <v>134</v>
      </c>
      <c r="BM147" s="151" t="s">
        <v>200</v>
      </c>
    </row>
    <row r="148" spans="2:51" s="13" customFormat="1" ht="11.25">
      <c r="B148" s="157"/>
      <c r="D148" s="153" t="s">
        <v>196</v>
      </c>
      <c r="E148" s="163" t="s">
        <v>1</v>
      </c>
      <c r="F148" s="158" t="s">
        <v>227</v>
      </c>
      <c r="H148" s="159">
        <v>38.75</v>
      </c>
      <c r="L148" s="157"/>
      <c r="M148" s="160"/>
      <c r="N148" s="161"/>
      <c r="O148" s="161"/>
      <c r="P148" s="161"/>
      <c r="Q148" s="161"/>
      <c r="R148" s="161"/>
      <c r="S148" s="161"/>
      <c r="T148" s="162"/>
      <c r="AT148" s="163" t="s">
        <v>196</v>
      </c>
      <c r="AU148" s="163" t="s">
        <v>84</v>
      </c>
      <c r="AV148" s="13" t="s">
        <v>84</v>
      </c>
      <c r="AW148" s="13" t="s">
        <v>29</v>
      </c>
      <c r="AX148" s="13" t="s">
        <v>82</v>
      </c>
      <c r="AY148" s="163" t="s">
        <v>128</v>
      </c>
    </row>
    <row r="149" spans="1:65" s="2" customFormat="1" ht="33" customHeight="1">
      <c r="A149" s="27"/>
      <c r="B149" s="139"/>
      <c r="C149" s="140" t="s">
        <v>202</v>
      </c>
      <c r="D149" s="140" t="s">
        <v>130</v>
      </c>
      <c r="E149" s="141" t="s">
        <v>203</v>
      </c>
      <c r="F149" s="142" t="s">
        <v>204</v>
      </c>
      <c r="G149" s="143" t="s">
        <v>188</v>
      </c>
      <c r="H149" s="144">
        <v>2.5</v>
      </c>
      <c r="I149" s="145"/>
      <c r="J149" s="145">
        <f>ROUND(I149*H149,2)</f>
        <v>0</v>
      </c>
      <c r="K149" s="146"/>
      <c r="L149" s="28"/>
      <c r="M149" s="147" t="s">
        <v>1</v>
      </c>
      <c r="N149" s="148" t="s">
        <v>39</v>
      </c>
      <c r="O149" s="149">
        <v>0</v>
      </c>
      <c r="P149" s="149">
        <f>O149*H149</f>
        <v>0</v>
      </c>
      <c r="Q149" s="149">
        <v>0</v>
      </c>
      <c r="R149" s="149">
        <f>Q149*H149</f>
        <v>0</v>
      </c>
      <c r="S149" s="149">
        <v>0</v>
      </c>
      <c r="T149" s="150">
        <f>S149*H149</f>
        <v>0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51" t="s">
        <v>134</v>
      </c>
      <c r="AT149" s="151" t="s">
        <v>130</v>
      </c>
      <c r="AU149" s="151" t="s">
        <v>84</v>
      </c>
      <c r="AY149" s="15" t="s">
        <v>128</v>
      </c>
      <c r="BE149" s="152">
        <f>IF(N149="základní",J149,0)</f>
        <v>0</v>
      </c>
      <c r="BF149" s="152">
        <f>IF(N149="snížená",J149,0)</f>
        <v>0</v>
      </c>
      <c r="BG149" s="152">
        <f>IF(N149="zákl. přenesená",J149,0)</f>
        <v>0</v>
      </c>
      <c r="BH149" s="152">
        <f>IF(N149="sníž. přenesená",J149,0)</f>
        <v>0</v>
      </c>
      <c r="BI149" s="152">
        <f>IF(N149="nulová",J149,0)</f>
        <v>0</v>
      </c>
      <c r="BJ149" s="15" t="s">
        <v>82</v>
      </c>
      <c r="BK149" s="152">
        <f>ROUND(I149*H149,2)</f>
        <v>0</v>
      </c>
      <c r="BL149" s="15" t="s">
        <v>134</v>
      </c>
      <c r="BM149" s="151" t="s">
        <v>205</v>
      </c>
    </row>
    <row r="150" spans="2:51" s="13" customFormat="1" ht="11.25">
      <c r="B150" s="157"/>
      <c r="D150" s="153" t="s">
        <v>196</v>
      </c>
      <c r="E150" s="163" t="s">
        <v>1</v>
      </c>
      <c r="F150" s="158" t="s">
        <v>228</v>
      </c>
      <c r="H150" s="159">
        <v>2.5</v>
      </c>
      <c r="L150" s="157"/>
      <c r="M150" s="160"/>
      <c r="N150" s="161"/>
      <c r="O150" s="161"/>
      <c r="P150" s="161"/>
      <c r="Q150" s="161"/>
      <c r="R150" s="161"/>
      <c r="S150" s="161"/>
      <c r="T150" s="162"/>
      <c r="AT150" s="163" t="s">
        <v>196</v>
      </c>
      <c r="AU150" s="163" t="s">
        <v>84</v>
      </c>
      <c r="AV150" s="13" t="s">
        <v>84</v>
      </c>
      <c r="AW150" s="13" t="s">
        <v>29</v>
      </c>
      <c r="AX150" s="13" t="s">
        <v>82</v>
      </c>
      <c r="AY150" s="163" t="s">
        <v>128</v>
      </c>
    </row>
    <row r="151" spans="2:63" s="12" customFormat="1" ht="22.9" customHeight="1">
      <c r="B151" s="127"/>
      <c r="D151" s="128" t="s">
        <v>73</v>
      </c>
      <c r="E151" s="137" t="s">
        <v>207</v>
      </c>
      <c r="F151" s="137" t="s">
        <v>208</v>
      </c>
      <c r="J151" s="138">
        <f>BK151</f>
        <v>0</v>
      </c>
      <c r="L151" s="127"/>
      <c r="M151" s="131"/>
      <c r="N151" s="132"/>
      <c r="O151" s="132"/>
      <c r="P151" s="133">
        <f>P152</f>
        <v>0.14652</v>
      </c>
      <c r="Q151" s="132"/>
      <c r="R151" s="133">
        <f>R152</f>
        <v>0</v>
      </c>
      <c r="S151" s="132"/>
      <c r="T151" s="134">
        <f>T152</f>
        <v>0</v>
      </c>
      <c r="AR151" s="128" t="s">
        <v>82</v>
      </c>
      <c r="AT151" s="135" t="s">
        <v>73</v>
      </c>
      <c r="AU151" s="135" t="s">
        <v>82</v>
      </c>
      <c r="AY151" s="128" t="s">
        <v>128</v>
      </c>
      <c r="BK151" s="136">
        <f>BK152</f>
        <v>0</v>
      </c>
    </row>
    <row r="152" spans="1:65" s="2" customFormat="1" ht="33" customHeight="1">
      <c r="A152" s="27"/>
      <c r="B152" s="139"/>
      <c r="C152" s="140" t="s">
        <v>209</v>
      </c>
      <c r="D152" s="140" t="s">
        <v>130</v>
      </c>
      <c r="E152" s="141" t="s">
        <v>210</v>
      </c>
      <c r="F152" s="142" t="s">
        <v>211</v>
      </c>
      <c r="G152" s="143" t="s">
        <v>188</v>
      </c>
      <c r="H152" s="144">
        <v>2.22</v>
      </c>
      <c r="I152" s="145"/>
      <c r="J152" s="145">
        <f>ROUND(I152*H152,2)</f>
        <v>0</v>
      </c>
      <c r="K152" s="146"/>
      <c r="L152" s="28"/>
      <c r="M152" s="147" t="s">
        <v>1</v>
      </c>
      <c r="N152" s="148" t="s">
        <v>39</v>
      </c>
      <c r="O152" s="149">
        <v>0.066</v>
      </c>
      <c r="P152" s="149">
        <f>O152*H152</f>
        <v>0.14652</v>
      </c>
      <c r="Q152" s="149">
        <v>0</v>
      </c>
      <c r="R152" s="149">
        <f>Q152*H152</f>
        <v>0</v>
      </c>
      <c r="S152" s="149">
        <v>0</v>
      </c>
      <c r="T152" s="150">
        <f>S152*H152</f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51" t="s">
        <v>134</v>
      </c>
      <c r="AT152" s="151" t="s">
        <v>130</v>
      </c>
      <c r="AU152" s="151" t="s">
        <v>84</v>
      </c>
      <c r="AY152" s="15" t="s">
        <v>128</v>
      </c>
      <c r="BE152" s="152">
        <f>IF(N152="základní",J152,0)</f>
        <v>0</v>
      </c>
      <c r="BF152" s="152">
        <f>IF(N152="snížená",J152,0)</f>
        <v>0</v>
      </c>
      <c r="BG152" s="152">
        <f>IF(N152="zákl. přenesená",J152,0)</f>
        <v>0</v>
      </c>
      <c r="BH152" s="152">
        <f>IF(N152="sníž. přenesená",J152,0)</f>
        <v>0</v>
      </c>
      <c r="BI152" s="152">
        <f>IF(N152="nulová",J152,0)</f>
        <v>0</v>
      </c>
      <c r="BJ152" s="15" t="s">
        <v>82</v>
      </c>
      <c r="BK152" s="152">
        <f>ROUND(I152*H152,2)</f>
        <v>0</v>
      </c>
      <c r="BL152" s="15" t="s">
        <v>134</v>
      </c>
      <c r="BM152" s="151" t="s">
        <v>212</v>
      </c>
    </row>
    <row r="153" spans="2:63" s="12" customFormat="1" ht="22.9" customHeight="1">
      <c r="B153" s="127"/>
      <c r="D153" s="128" t="s">
        <v>73</v>
      </c>
      <c r="E153" s="137" t="s">
        <v>213</v>
      </c>
      <c r="F153" s="137" t="s">
        <v>214</v>
      </c>
      <c r="J153" s="138">
        <f>BK153</f>
        <v>0</v>
      </c>
      <c r="L153" s="127"/>
      <c r="M153" s="131"/>
      <c r="N153" s="132"/>
      <c r="O153" s="132"/>
      <c r="P153" s="133">
        <f>P154</f>
        <v>0</v>
      </c>
      <c r="Q153" s="132"/>
      <c r="R153" s="133">
        <f>R154</f>
        <v>0</v>
      </c>
      <c r="S153" s="132"/>
      <c r="T153" s="134">
        <f>T154</f>
        <v>0</v>
      </c>
      <c r="AR153" s="128" t="s">
        <v>136</v>
      </c>
      <c r="AT153" s="135" t="s">
        <v>73</v>
      </c>
      <c r="AU153" s="135" t="s">
        <v>82</v>
      </c>
      <c r="AY153" s="128" t="s">
        <v>128</v>
      </c>
      <c r="BK153" s="136">
        <f>BK154</f>
        <v>0</v>
      </c>
    </row>
    <row r="154" spans="1:65" s="2" customFormat="1" ht="16.5" customHeight="1">
      <c r="A154" s="27"/>
      <c r="B154" s="139"/>
      <c r="C154" s="140" t="s">
        <v>215</v>
      </c>
      <c r="D154" s="140" t="s">
        <v>130</v>
      </c>
      <c r="E154" s="141" t="s">
        <v>216</v>
      </c>
      <c r="F154" s="142" t="s">
        <v>217</v>
      </c>
      <c r="G154" s="143" t="s">
        <v>218</v>
      </c>
      <c r="H154" s="144">
        <v>1</v>
      </c>
      <c r="I154" s="145"/>
      <c r="J154" s="145">
        <f>ROUND(I154*H154,2)</f>
        <v>0</v>
      </c>
      <c r="K154" s="146"/>
      <c r="L154" s="28"/>
      <c r="M154" s="164" t="s">
        <v>1</v>
      </c>
      <c r="N154" s="165" t="s">
        <v>39</v>
      </c>
      <c r="O154" s="166">
        <v>0</v>
      </c>
      <c r="P154" s="166">
        <f>O154*H154</f>
        <v>0</v>
      </c>
      <c r="Q154" s="166">
        <v>0</v>
      </c>
      <c r="R154" s="166">
        <f>Q154*H154</f>
        <v>0</v>
      </c>
      <c r="S154" s="166">
        <v>0</v>
      </c>
      <c r="T154" s="167">
        <f>S154*H154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51" t="s">
        <v>219</v>
      </c>
      <c r="AT154" s="151" t="s">
        <v>130</v>
      </c>
      <c r="AU154" s="151" t="s">
        <v>84</v>
      </c>
      <c r="AY154" s="15" t="s">
        <v>128</v>
      </c>
      <c r="BE154" s="152">
        <f>IF(N154="základní",J154,0)</f>
        <v>0</v>
      </c>
      <c r="BF154" s="152">
        <f>IF(N154="snížená",J154,0)</f>
        <v>0</v>
      </c>
      <c r="BG154" s="152">
        <f>IF(N154="zákl. přenesená",J154,0)</f>
        <v>0</v>
      </c>
      <c r="BH154" s="152">
        <f>IF(N154="sníž. přenesená",J154,0)</f>
        <v>0</v>
      </c>
      <c r="BI154" s="152">
        <f>IF(N154="nulová",J154,0)</f>
        <v>0</v>
      </c>
      <c r="BJ154" s="15" t="s">
        <v>82</v>
      </c>
      <c r="BK154" s="152">
        <f>ROUND(I154*H154,2)</f>
        <v>0</v>
      </c>
      <c r="BL154" s="15" t="s">
        <v>219</v>
      </c>
      <c r="BM154" s="151" t="s">
        <v>220</v>
      </c>
    </row>
    <row r="155" spans="1:31" s="2" customFormat="1" ht="6.95" customHeight="1">
      <c r="A155" s="27"/>
      <c r="B155" s="42"/>
      <c r="C155" s="43"/>
      <c r="D155" s="43"/>
      <c r="E155" s="43"/>
      <c r="F155" s="43"/>
      <c r="G155" s="43"/>
      <c r="H155" s="43"/>
      <c r="I155" s="43"/>
      <c r="J155" s="43"/>
      <c r="K155" s="43"/>
      <c r="L155" s="28"/>
      <c r="M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</row>
  </sheetData>
  <autoFilter ref="C123:K154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7"/>
  <sheetViews>
    <sheetView showGridLines="0" showZeros="0" workbookViewId="0" topLeftCell="A110">
      <selection activeCell="W124" sqref="W12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8"/>
    </row>
    <row r="2" spans="12:46" s="1" customFormat="1" ht="36.95" customHeight="1">
      <c r="L2" s="211" t="s">
        <v>5</v>
      </c>
      <c r="M2" s="198"/>
      <c r="N2" s="198"/>
      <c r="O2" s="198"/>
      <c r="P2" s="198"/>
      <c r="Q2" s="198"/>
      <c r="R2" s="198"/>
      <c r="S2" s="198"/>
      <c r="T2" s="198"/>
      <c r="U2" s="198"/>
      <c r="V2" s="198"/>
      <c r="AT2" s="15" t="s">
        <v>93</v>
      </c>
    </row>
    <row r="3" spans="2:46" s="1" customFormat="1" ht="6.95" customHeight="1" hidden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84</v>
      </c>
    </row>
    <row r="4" spans="2:46" s="1" customFormat="1" ht="24.95" customHeight="1" hidden="1">
      <c r="B4" s="18"/>
      <c r="D4" s="19" t="s">
        <v>97</v>
      </c>
      <c r="L4" s="18"/>
      <c r="M4" s="89" t="s">
        <v>10</v>
      </c>
      <c r="AT4" s="15" t="s">
        <v>3</v>
      </c>
    </row>
    <row r="5" spans="2:12" s="1" customFormat="1" ht="6.95" customHeight="1" hidden="1">
      <c r="B5" s="18"/>
      <c r="L5" s="18"/>
    </row>
    <row r="6" spans="2:12" s="1" customFormat="1" ht="12" customHeight="1" hidden="1">
      <c r="B6" s="18"/>
      <c r="D6" s="24" t="s">
        <v>14</v>
      </c>
      <c r="L6" s="18"/>
    </row>
    <row r="7" spans="2:12" s="1" customFormat="1" ht="16.5" customHeight="1" hidden="1">
      <c r="B7" s="18"/>
      <c r="E7" s="212" t="str">
        <f>'Rekapitulace stavby'!K6</f>
        <v>Město Petřvald - Opravy MK_2021</v>
      </c>
      <c r="F7" s="213"/>
      <c r="G7" s="213"/>
      <c r="H7" s="213"/>
      <c r="L7" s="18"/>
    </row>
    <row r="8" spans="1:31" s="2" customFormat="1" ht="12" customHeight="1" hidden="1">
      <c r="A8" s="27"/>
      <c r="B8" s="28"/>
      <c r="C8" s="27"/>
      <c r="D8" s="24" t="s">
        <v>98</v>
      </c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2" customFormat="1" ht="16.5" customHeight="1" hidden="1">
      <c r="A9" s="27"/>
      <c r="B9" s="28"/>
      <c r="C9" s="27"/>
      <c r="D9" s="27"/>
      <c r="E9" s="178" t="s">
        <v>229</v>
      </c>
      <c r="F9" s="214"/>
      <c r="G9" s="214"/>
      <c r="H9" s="214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2" customFormat="1" ht="11.25" hidden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2" customFormat="1" ht="12" customHeight="1" hidden="1">
      <c r="A11" s="27"/>
      <c r="B11" s="28"/>
      <c r="C11" s="27"/>
      <c r="D11" s="24" t="s">
        <v>16</v>
      </c>
      <c r="E11" s="27"/>
      <c r="F11" s="22" t="s">
        <v>1</v>
      </c>
      <c r="G11" s="27"/>
      <c r="H11" s="27"/>
      <c r="I11" s="24" t="s">
        <v>17</v>
      </c>
      <c r="J11" s="22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 hidden="1">
      <c r="A12" s="27"/>
      <c r="B12" s="28"/>
      <c r="C12" s="27"/>
      <c r="D12" s="24" t="s">
        <v>18</v>
      </c>
      <c r="E12" s="27"/>
      <c r="F12" s="22" t="s">
        <v>19</v>
      </c>
      <c r="G12" s="27"/>
      <c r="H12" s="27"/>
      <c r="I12" s="24" t="s">
        <v>20</v>
      </c>
      <c r="J12" s="50">
        <f>'Rekapitulace stavby'!AN8</f>
        <v>0</v>
      </c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0.9" customHeight="1" hidden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 customHeight="1" hidden="1">
      <c r="A14" s="27"/>
      <c r="B14" s="28"/>
      <c r="C14" s="27"/>
      <c r="D14" s="24" t="s">
        <v>21</v>
      </c>
      <c r="E14" s="27"/>
      <c r="F14" s="27"/>
      <c r="G14" s="27"/>
      <c r="H14" s="27"/>
      <c r="I14" s="24" t="s">
        <v>22</v>
      </c>
      <c r="J14" s="22" t="s">
        <v>23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8" customHeight="1" hidden="1">
      <c r="A15" s="27"/>
      <c r="B15" s="28"/>
      <c r="C15" s="27"/>
      <c r="D15" s="27"/>
      <c r="E15" s="22" t="s">
        <v>24</v>
      </c>
      <c r="F15" s="27"/>
      <c r="G15" s="27"/>
      <c r="H15" s="27"/>
      <c r="I15" s="24" t="s">
        <v>25</v>
      </c>
      <c r="J15" s="22" t="s">
        <v>1</v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6.95" customHeight="1" hidden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 hidden="1">
      <c r="A17" s="27"/>
      <c r="B17" s="28"/>
      <c r="C17" s="27"/>
      <c r="D17" s="24" t="s">
        <v>26</v>
      </c>
      <c r="E17" s="27"/>
      <c r="F17" s="27"/>
      <c r="G17" s="27"/>
      <c r="H17" s="27"/>
      <c r="I17" s="24" t="s">
        <v>22</v>
      </c>
      <c r="J17" s="22" t="str">
        <f>'Rekapitulace stavby'!AN13</f>
        <v/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 hidden="1">
      <c r="A18" s="27"/>
      <c r="B18" s="28"/>
      <c r="C18" s="27"/>
      <c r="D18" s="27"/>
      <c r="E18" s="197" t="str">
        <f>'Rekapitulace stavby'!E14</f>
        <v xml:space="preserve"> </v>
      </c>
      <c r="F18" s="197"/>
      <c r="G18" s="197"/>
      <c r="H18" s="197"/>
      <c r="I18" s="24" t="s">
        <v>25</v>
      </c>
      <c r="J18" s="22" t="str">
        <f>'Rekapitulace stavby'!AN14</f>
        <v/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5" customHeight="1" hidden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 hidden="1">
      <c r="A20" s="27"/>
      <c r="B20" s="28"/>
      <c r="C20" s="27"/>
      <c r="D20" s="24" t="s">
        <v>28</v>
      </c>
      <c r="E20" s="27"/>
      <c r="F20" s="27"/>
      <c r="G20" s="27"/>
      <c r="H20" s="27"/>
      <c r="I20" s="24" t="s">
        <v>22</v>
      </c>
      <c r="J20" s="22" t="e">
        <f>IF(#REF!="","",#REF!)</f>
        <v>#REF!</v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 hidden="1">
      <c r="A21" s="27"/>
      <c r="B21" s="28"/>
      <c r="C21" s="27"/>
      <c r="D21" s="27"/>
      <c r="E21" s="22" t="e">
        <f>IF(#REF!="","",#REF!)</f>
        <v>#REF!</v>
      </c>
      <c r="F21" s="27"/>
      <c r="G21" s="27"/>
      <c r="H21" s="27"/>
      <c r="I21" s="24" t="s">
        <v>25</v>
      </c>
      <c r="J21" s="22" t="str">
        <f>IF('Rekapitulace stavby'!AN17="","",'Rekapitulace stavby'!AN17)</f>
        <v/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5" customHeight="1" hidden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 hidden="1">
      <c r="A23" s="27"/>
      <c r="B23" s="28"/>
      <c r="C23" s="27"/>
      <c r="D23" s="24" t="s">
        <v>30</v>
      </c>
      <c r="E23" s="27"/>
      <c r="F23" s="27"/>
      <c r="G23" s="27"/>
      <c r="H23" s="27"/>
      <c r="I23" s="24" t="s">
        <v>22</v>
      </c>
      <c r="J23" s="22" t="s">
        <v>31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 hidden="1">
      <c r="A24" s="27"/>
      <c r="B24" s="28"/>
      <c r="C24" s="27"/>
      <c r="D24" s="27"/>
      <c r="E24" s="22" t="s">
        <v>32</v>
      </c>
      <c r="F24" s="27"/>
      <c r="G24" s="27"/>
      <c r="H24" s="27"/>
      <c r="I24" s="24" t="s">
        <v>25</v>
      </c>
      <c r="J24" s="22" t="s">
        <v>1</v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5" customHeight="1" hidden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 hidden="1">
      <c r="A26" s="27"/>
      <c r="B26" s="28"/>
      <c r="C26" s="27"/>
      <c r="D26" s="24" t="s">
        <v>33</v>
      </c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 hidden="1">
      <c r="A27" s="90"/>
      <c r="B27" s="91"/>
      <c r="C27" s="90"/>
      <c r="D27" s="90"/>
      <c r="E27" s="200" t="s">
        <v>1</v>
      </c>
      <c r="F27" s="200"/>
      <c r="G27" s="200"/>
      <c r="H27" s="200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5" customHeight="1" hidden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 hidden="1">
      <c r="A29" s="27"/>
      <c r="B29" s="28"/>
      <c r="C29" s="27"/>
      <c r="D29" s="61"/>
      <c r="E29" s="61"/>
      <c r="F29" s="61"/>
      <c r="G29" s="61"/>
      <c r="H29" s="61"/>
      <c r="I29" s="61"/>
      <c r="J29" s="61"/>
      <c r="K29" s="61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 hidden="1">
      <c r="A30" s="27"/>
      <c r="B30" s="28"/>
      <c r="C30" s="27"/>
      <c r="D30" s="93" t="s">
        <v>34</v>
      </c>
      <c r="E30" s="27"/>
      <c r="F30" s="27"/>
      <c r="G30" s="27"/>
      <c r="H30" s="27"/>
      <c r="I30" s="27"/>
      <c r="J30" s="66">
        <f>ROUND(J124,2)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5" customHeight="1" hidden="1">
      <c r="A31" s="27"/>
      <c r="B31" s="28"/>
      <c r="C31" s="27"/>
      <c r="D31" s="61"/>
      <c r="E31" s="61"/>
      <c r="F31" s="61"/>
      <c r="G31" s="61"/>
      <c r="H31" s="61"/>
      <c r="I31" s="61"/>
      <c r="J31" s="61"/>
      <c r="K31" s="61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5" customHeight="1" hidden="1">
      <c r="A32" s="27"/>
      <c r="B32" s="28"/>
      <c r="C32" s="27"/>
      <c r="D32" s="27"/>
      <c r="E32" s="27"/>
      <c r="F32" s="31" t="s">
        <v>36</v>
      </c>
      <c r="G32" s="27"/>
      <c r="H32" s="27"/>
      <c r="I32" s="31" t="s">
        <v>35</v>
      </c>
      <c r="J32" s="31" t="s">
        <v>37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5" customHeight="1" hidden="1">
      <c r="A33" s="27"/>
      <c r="B33" s="28"/>
      <c r="C33" s="27"/>
      <c r="D33" s="94" t="s">
        <v>38</v>
      </c>
      <c r="E33" s="24" t="s">
        <v>39</v>
      </c>
      <c r="F33" s="95">
        <f>ROUND((SUM(BE124:BE156)),2)</f>
        <v>0</v>
      </c>
      <c r="G33" s="27"/>
      <c r="H33" s="27"/>
      <c r="I33" s="96">
        <v>0.21</v>
      </c>
      <c r="J33" s="95">
        <f>ROUND(((SUM(BE124:BE156))*I33),2)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5" customHeight="1" hidden="1">
      <c r="A34" s="27"/>
      <c r="B34" s="28"/>
      <c r="C34" s="27"/>
      <c r="D34" s="27"/>
      <c r="E34" s="24" t="s">
        <v>40</v>
      </c>
      <c r="F34" s="95">
        <f>ROUND((SUM(BF124:BF156)),2)</f>
        <v>0</v>
      </c>
      <c r="G34" s="27"/>
      <c r="H34" s="27"/>
      <c r="I34" s="96">
        <v>0.15</v>
      </c>
      <c r="J34" s="95">
        <f>ROUND(((SUM(BF124:BF156))*I34),2)</f>
        <v>0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5" customHeight="1" hidden="1">
      <c r="A35" s="27"/>
      <c r="B35" s="28"/>
      <c r="C35" s="27"/>
      <c r="D35" s="27"/>
      <c r="E35" s="24" t="s">
        <v>41</v>
      </c>
      <c r="F35" s="95">
        <f>ROUND((SUM(BG124:BG156)),2)</f>
        <v>0</v>
      </c>
      <c r="G35" s="27"/>
      <c r="H35" s="27"/>
      <c r="I35" s="96">
        <v>0.21</v>
      </c>
      <c r="J35" s="95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5" customHeight="1" hidden="1">
      <c r="A36" s="27"/>
      <c r="B36" s="28"/>
      <c r="C36" s="27"/>
      <c r="D36" s="27"/>
      <c r="E36" s="24" t="s">
        <v>42</v>
      </c>
      <c r="F36" s="95">
        <f>ROUND((SUM(BH124:BH156)),2)</f>
        <v>0</v>
      </c>
      <c r="G36" s="27"/>
      <c r="H36" s="27"/>
      <c r="I36" s="96">
        <v>0.15</v>
      </c>
      <c r="J36" s="95">
        <f>0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5" customHeight="1" hidden="1">
      <c r="A37" s="27"/>
      <c r="B37" s="28"/>
      <c r="C37" s="27"/>
      <c r="D37" s="27"/>
      <c r="E37" s="24" t="s">
        <v>43</v>
      </c>
      <c r="F37" s="95">
        <f>ROUND((SUM(BI124:BI156)),2)</f>
        <v>0</v>
      </c>
      <c r="G37" s="27"/>
      <c r="H37" s="27"/>
      <c r="I37" s="96">
        <v>0</v>
      </c>
      <c r="J37" s="95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5" customHeight="1" hidden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 hidden="1">
      <c r="A39" s="27"/>
      <c r="B39" s="28"/>
      <c r="C39" s="97"/>
      <c r="D39" s="98" t="s">
        <v>44</v>
      </c>
      <c r="E39" s="55"/>
      <c r="F39" s="55"/>
      <c r="G39" s="99" t="s">
        <v>45</v>
      </c>
      <c r="H39" s="100" t="s">
        <v>46</v>
      </c>
      <c r="I39" s="55"/>
      <c r="J39" s="101">
        <f>SUM(J30:J37)</f>
        <v>0</v>
      </c>
      <c r="K39" s="102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5" customHeight="1" hidden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2:12" s="1" customFormat="1" ht="14.45" customHeight="1" hidden="1">
      <c r="B41" s="18"/>
      <c r="L41" s="18"/>
    </row>
    <row r="42" spans="2:12" s="1" customFormat="1" ht="14.45" customHeight="1" hidden="1">
      <c r="B42" s="18"/>
      <c r="L42" s="18"/>
    </row>
    <row r="43" spans="2:12" s="1" customFormat="1" ht="14.45" customHeight="1" hidden="1">
      <c r="B43" s="18"/>
      <c r="L43" s="18"/>
    </row>
    <row r="44" spans="2:12" s="1" customFormat="1" ht="14.45" customHeight="1" hidden="1">
      <c r="B44" s="18"/>
      <c r="L44" s="18"/>
    </row>
    <row r="45" spans="2:12" s="1" customFormat="1" ht="14.45" customHeight="1" hidden="1">
      <c r="B45" s="18"/>
      <c r="L45" s="18"/>
    </row>
    <row r="46" spans="2:12" s="1" customFormat="1" ht="14.45" customHeight="1" hidden="1">
      <c r="B46" s="18"/>
      <c r="L46" s="18"/>
    </row>
    <row r="47" spans="2:12" s="1" customFormat="1" ht="14.45" customHeight="1" hidden="1">
      <c r="B47" s="18"/>
      <c r="L47" s="18"/>
    </row>
    <row r="48" spans="2:12" s="1" customFormat="1" ht="14.45" customHeight="1" hidden="1">
      <c r="B48" s="18"/>
      <c r="L48" s="18"/>
    </row>
    <row r="49" spans="2:12" s="1" customFormat="1" ht="14.45" customHeight="1" hidden="1">
      <c r="B49" s="18"/>
      <c r="L49" s="18"/>
    </row>
    <row r="50" spans="2:12" s="2" customFormat="1" ht="14.45" customHeight="1" hidden="1">
      <c r="B50" s="37"/>
      <c r="D50" s="38" t="s">
        <v>47</v>
      </c>
      <c r="E50" s="39"/>
      <c r="F50" s="39"/>
      <c r="G50" s="38" t="s">
        <v>48</v>
      </c>
      <c r="H50" s="39"/>
      <c r="I50" s="39"/>
      <c r="J50" s="39"/>
      <c r="K50" s="39"/>
      <c r="L50" s="37"/>
    </row>
    <row r="51" spans="2:12" ht="11.25" hidden="1">
      <c r="B51" s="18"/>
      <c r="L51" s="18"/>
    </row>
    <row r="52" spans="2:12" ht="11.25" hidden="1">
      <c r="B52" s="18"/>
      <c r="L52" s="18"/>
    </row>
    <row r="53" spans="2:12" ht="11.25" hidden="1">
      <c r="B53" s="18"/>
      <c r="L53" s="18"/>
    </row>
    <row r="54" spans="2:12" ht="11.25" hidden="1">
      <c r="B54" s="18"/>
      <c r="L54" s="18"/>
    </row>
    <row r="55" spans="2:12" ht="11.25" hidden="1">
      <c r="B55" s="18"/>
      <c r="L55" s="18"/>
    </row>
    <row r="56" spans="2:12" ht="11.25" hidden="1">
      <c r="B56" s="18"/>
      <c r="L56" s="18"/>
    </row>
    <row r="57" spans="2:12" ht="11.25" hidden="1">
      <c r="B57" s="18"/>
      <c r="L57" s="18"/>
    </row>
    <row r="58" spans="2:12" ht="11.25" hidden="1">
      <c r="B58" s="18"/>
      <c r="L58" s="18"/>
    </row>
    <row r="59" spans="2:12" ht="11.25" hidden="1">
      <c r="B59" s="18"/>
      <c r="L59" s="18"/>
    </row>
    <row r="60" spans="2:12" ht="11.25" hidden="1">
      <c r="B60" s="18"/>
      <c r="L60" s="18"/>
    </row>
    <row r="61" spans="1:31" s="2" customFormat="1" ht="12.75" hidden="1">
      <c r="A61" s="27"/>
      <c r="B61" s="28"/>
      <c r="C61" s="27"/>
      <c r="D61" s="40" t="s">
        <v>49</v>
      </c>
      <c r="E61" s="30"/>
      <c r="F61" s="103" t="s">
        <v>50</v>
      </c>
      <c r="G61" s="40" t="s">
        <v>49</v>
      </c>
      <c r="H61" s="30"/>
      <c r="I61" s="30"/>
      <c r="J61" s="104" t="s">
        <v>50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1.25" hidden="1">
      <c r="B62" s="18"/>
      <c r="L62" s="18"/>
    </row>
    <row r="63" spans="2:12" ht="11.25" hidden="1">
      <c r="B63" s="18"/>
      <c r="L63" s="18"/>
    </row>
    <row r="64" spans="2:12" ht="11.25" hidden="1">
      <c r="B64" s="18"/>
      <c r="L64" s="18"/>
    </row>
    <row r="65" spans="1:31" s="2" customFormat="1" ht="12.75" hidden="1">
      <c r="A65" s="27"/>
      <c r="B65" s="28"/>
      <c r="C65" s="27"/>
      <c r="D65" s="38" t="s">
        <v>51</v>
      </c>
      <c r="E65" s="41"/>
      <c r="F65" s="41"/>
      <c r="G65" s="38" t="s">
        <v>52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1.25" hidden="1">
      <c r="B66" s="18"/>
      <c r="L66" s="18"/>
    </row>
    <row r="67" spans="2:12" ht="11.25" hidden="1">
      <c r="B67" s="18"/>
      <c r="L67" s="18"/>
    </row>
    <row r="68" spans="2:12" ht="11.25" hidden="1">
      <c r="B68" s="18"/>
      <c r="L68" s="18"/>
    </row>
    <row r="69" spans="2:12" ht="11.25" hidden="1">
      <c r="B69" s="18"/>
      <c r="L69" s="18"/>
    </row>
    <row r="70" spans="2:12" ht="11.25" hidden="1">
      <c r="B70" s="18"/>
      <c r="L70" s="18"/>
    </row>
    <row r="71" spans="2:12" ht="11.25" hidden="1">
      <c r="B71" s="18"/>
      <c r="L71" s="18"/>
    </row>
    <row r="72" spans="2:12" ht="11.25" hidden="1">
      <c r="B72" s="18"/>
      <c r="L72" s="18"/>
    </row>
    <row r="73" spans="2:12" ht="11.25" hidden="1">
      <c r="B73" s="18"/>
      <c r="L73" s="18"/>
    </row>
    <row r="74" spans="2:12" ht="11.25" hidden="1">
      <c r="B74" s="18"/>
      <c r="L74" s="18"/>
    </row>
    <row r="75" spans="2:12" ht="11.25" hidden="1">
      <c r="B75" s="18"/>
      <c r="L75" s="18"/>
    </row>
    <row r="76" spans="1:31" s="2" customFormat="1" ht="12.75" hidden="1">
      <c r="A76" s="27"/>
      <c r="B76" s="28"/>
      <c r="C76" s="27"/>
      <c r="D76" s="40" t="s">
        <v>49</v>
      </c>
      <c r="E76" s="30"/>
      <c r="F76" s="103" t="s">
        <v>50</v>
      </c>
      <c r="G76" s="40" t="s">
        <v>49</v>
      </c>
      <c r="H76" s="30"/>
      <c r="I76" s="30"/>
      <c r="J76" s="104" t="s">
        <v>50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5" customHeight="1" hidden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78" ht="11.25" hidden="1"/>
    <row r="79" ht="11.25" hidden="1"/>
    <row r="80" ht="11.25" hidden="1"/>
    <row r="81" spans="1:31" s="2" customFormat="1" ht="6.95" customHeight="1" hidden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 hidden="1">
      <c r="A82" s="27"/>
      <c r="B82" s="28"/>
      <c r="C82" s="19" t="s">
        <v>100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 hidden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 hidden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16.5" customHeight="1" hidden="1">
      <c r="A85" s="27"/>
      <c r="B85" s="28"/>
      <c r="C85" s="27"/>
      <c r="D85" s="27"/>
      <c r="E85" s="212" t="str">
        <f>E7</f>
        <v>Město Petřvald - Opravy MK_2021</v>
      </c>
      <c r="F85" s="213"/>
      <c r="G85" s="213"/>
      <c r="H85" s="213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s="2" customFormat="1" ht="12" customHeight="1" hidden="1">
      <c r="A86" s="27"/>
      <c r="B86" s="28"/>
      <c r="C86" s="24" t="s">
        <v>98</v>
      </c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s="2" customFormat="1" ht="16.5" customHeight="1" hidden="1">
      <c r="A87" s="27"/>
      <c r="B87" s="28"/>
      <c r="C87" s="27"/>
      <c r="D87" s="27"/>
      <c r="E87" s="178" t="str">
        <f>E9</f>
        <v>04 - Oprava MK ul. U Samoobsluhy</v>
      </c>
      <c r="F87" s="214"/>
      <c r="G87" s="214"/>
      <c r="H87" s="214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2" customFormat="1" ht="6.95" customHeight="1" hidden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2" customFormat="1" ht="12" customHeight="1" hidden="1">
      <c r="A89" s="27"/>
      <c r="B89" s="28"/>
      <c r="C89" s="24" t="s">
        <v>18</v>
      </c>
      <c r="D89" s="27"/>
      <c r="E89" s="27"/>
      <c r="F89" s="22" t="str">
        <f>F12</f>
        <v>Petřvald</v>
      </c>
      <c r="G89" s="27"/>
      <c r="H89" s="27"/>
      <c r="I89" s="24" t="s">
        <v>20</v>
      </c>
      <c r="J89" s="50">
        <f>IF(J12="","",J12)</f>
        <v>0</v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6.95" customHeight="1" hidden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5.2" customHeight="1" hidden="1">
      <c r="A91" s="27"/>
      <c r="B91" s="28"/>
      <c r="C91" s="24" t="s">
        <v>21</v>
      </c>
      <c r="D91" s="27"/>
      <c r="E91" s="27"/>
      <c r="F91" s="22" t="str">
        <f>E15</f>
        <v>Město Petřvald</v>
      </c>
      <c r="G91" s="27"/>
      <c r="H91" s="27"/>
      <c r="I91" s="24" t="s">
        <v>28</v>
      </c>
      <c r="J91" s="25" t="e">
        <f>E21</f>
        <v>#REF!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15.2" customHeight="1" hidden="1">
      <c r="A92" s="27"/>
      <c r="B92" s="28"/>
      <c r="C92" s="24" t="s">
        <v>26</v>
      </c>
      <c r="D92" s="27"/>
      <c r="E92" s="27"/>
      <c r="F92" s="22" t="str">
        <f>IF(E18="","",E18)</f>
        <v xml:space="preserve"> </v>
      </c>
      <c r="G92" s="27"/>
      <c r="H92" s="27"/>
      <c r="I92" s="24" t="s">
        <v>30</v>
      </c>
      <c r="J92" s="25" t="str">
        <f>E24</f>
        <v>Ing. Pavol Lipták</v>
      </c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0.35" customHeight="1" hidden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29.25" customHeight="1" hidden="1">
      <c r="A94" s="27"/>
      <c r="B94" s="28"/>
      <c r="C94" s="105" t="s">
        <v>101</v>
      </c>
      <c r="D94" s="97"/>
      <c r="E94" s="97"/>
      <c r="F94" s="97"/>
      <c r="G94" s="97"/>
      <c r="H94" s="97"/>
      <c r="I94" s="97"/>
      <c r="J94" s="106" t="s">
        <v>102</v>
      </c>
      <c r="K94" s="9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0.35" customHeight="1" hidden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 hidden="1">
      <c r="A96" s="27"/>
      <c r="B96" s="28"/>
      <c r="C96" s="107" t="s">
        <v>103</v>
      </c>
      <c r="D96" s="27"/>
      <c r="E96" s="27"/>
      <c r="F96" s="27"/>
      <c r="G96" s="27"/>
      <c r="H96" s="27"/>
      <c r="I96" s="27"/>
      <c r="J96" s="66">
        <f>J124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5" t="s">
        <v>104</v>
      </c>
    </row>
    <row r="97" spans="2:12" s="9" customFormat="1" ht="24.95" customHeight="1" hidden="1">
      <c r="B97" s="108"/>
      <c r="D97" s="109" t="s">
        <v>105</v>
      </c>
      <c r="E97" s="110"/>
      <c r="F97" s="110"/>
      <c r="G97" s="110"/>
      <c r="H97" s="110"/>
      <c r="I97" s="110"/>
      <c r="J97" s="111">
        <f>J125</f>
        <v>0</v>
      </c>
      <c r="L97" s="108"/>
    </row>
    <row r="98" spans="2:12" s="10" customFormat="1" ht="19.9" customHeight="1" hidden="1">
      <c r="B98" s="112"/>
      <c r="D98" s="113" t="s">
        <v>106</v>
      </c>
      <c r="E98" s="114"/>
      <c r="F98" s="114"/>
      <c r="G98" s="114"/>
      <c r="H98" s="114"/>
      <c r="I98" s="114"/>
      <c r="J98" s="115">
        <f>J126</f>
        <v>0</v>
      </c>
      <c r="L98" s="112"/>
    </row>
    <row r="99" spans="2:12" s="10" customFormat="1" ht="19.9" customHeight="1" hidden="1">
      <c r="B99" s="112"/>
      <c r="D99" s="113" t="s">
        <v>107</v>
      </c>
      <c r="E99" s="114"/>
      <c r="F99" s="114"/>
      <c r="G99" s="114"/>
      <c r="H99" s="114"/>
      <c r="I99" s="114"/>
      <c r="J99" s="115">
        <f>J128</f>
        <v>0</v>
      </c>
      <c r="L99" s="112"/>
    </row>
    <row r="100" spans="2:12" s="10" customFormat="1" ht="19.9" customHeight="1" hidden="1">
      <c r="B100" s="112"/>
      <c r="D100" s="113" t="s">
        <v>108</v>
      </c>
      <c r="E100" s="114"/>
      <c r="F100" s="114"/>
      <c r="G100" s="114"/>
      <c r="H100" s="114"/>
      <c r="I100" s="114"/>
      <c r="J100" s="115">
        <f>J133</f>
        <v>0</v>
      </c>
      <c r="L100" s="112"/>
    </row>
    <row r="101" spans="2:12" s="10" customFormat="1" ht="19.9" customHeight="1" hidden="1">
      <c r="B101" s="112"/>
      <c r="D101" s="113" t="s">
        <v>109</v>
      </c>
      <c r="E101" s="114"/>
      <c r="F101" s="114"/>
      <c r="G101" s="114"/>
      <c r="H101" s="114"/>
      <c r="I101" s="114"/>
      <c r="J101" s="115">
        <f>J136</f>
        <v>0</v>
      </c>
      <c r="L101" s="112"/>
    </row>
    <row r="102" spans="2:12" s="10" customFormat="1" ht="19.9" customHeight="1" hidden="1">
      <c r="B102" s="112"/>
      <c r="D102" s="113" t="s">
        <v>110</v>
      </c>
      <c r="E102" s="114"/>
      <c r="F102" s="114"/>
      <c r="G102" s="114"/>
      <c r="H102" s="114"/>
      <c r="I102" s="114"/>
      <c r="J102" s="115">
        <f>J146</f>
        <v>0</v>
      </c>
      <c r="L102" s="112"/>
    </row>
    <row r="103" spans="2:12" s="10" customFormat="1" ht="19.9" customHeight="1" hidden="1">
      <c r="B103" s="112"/>
      <c r="D103" s="113" t="s">
        <v>111</v>
      </c>
      <c r="E103" s="114"/>
      <c r="F103" s="114"/>
      <c r="G103" s="114"/>
      <c r="H103" s="114"/>
      <c r="I103" s="114"/>
      <c r="J103" s="115">
        <f>J153</f>
        <v>0</v>
      </c>
      <c r="L103" s="112"/>
    </row>
    <row r="104" spans="2:12" s="10" customFormat="1" ht="19.9" customHeight="1" hidden="1">
      <c r="B104" s="112"/>
      <c r="D104" s="113" t="s">
        <v>112</v>
      </c>
      <c r="E104" s="114"/>
      <c r="F104" s="114"/>
      <c r="G104" s="114"/>
      <c r="H104" s="114"/>
      <c r="I104" s="114"/>
      <c r="J104" s="115">
        <f>J155</f>
        <v>0</v>
      </c>
      <c r="L104" s="112"/>
    </row>
    <row r="105" spans="1:31" s="2" customFormat="1" ht="21.75" customHeight="1" hidden="1">
      <c r="A105" s="27"/>
      <c r="B105" s="28"/>
      <c r="C105" s="27"/>
      <c r="D105" s="27"/>
      <c r="E105" s="27"/>
      <c r="F105" s="27"/>
      <c r="G105" s="27"/>
      <c r="H105" s="27"/>
      <c r="I105" s="27"/>
      <c r="J105" s="27"/>
      <c r="K105" s="27"/>
      <c r="L105" s="3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spans="1:31" s="2" customFormat="1" ht="6.95" customHeight="1" hidden="1">
      <c r="A106" s="27"/>
      <c r="B106" s="42"/>
      <c r="C106" s="43"/>
      <c r="D106" s="43"/>
      <c r="E106" s="43"/>
      <c r="F106" s="43"/>
      <c r="G106" s="43"/>
      <c r="H106" s="43"/>
      <c r="I106" s="43"/>
      <c r="J106" s="43"/>
      <c r="K106" s="43"/>
      <c r="L106" s="3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</row>
    <row r="107" ht="11.25" hidden="1"/>
    <row r="108" ht="11.25" hidden="1"/>
    <row r="109" ht="11.25" hidden="1"/>
    <row r="110" spans="1:31" s="2" customFormat="1" ht="6.95" customHeight="1">
      <c r="A110" s="27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24.95" customHeight="1">
      <c r="A111" s="27"/>
      <c r="B111" s="28"/>
      <c r="C111" s="19" t="s">
        <v>113</v>
      </c>
      <c r="D111" s="27"/>
      <c r="E111" s="27"/>
      <c r="F111" s="27"/>
      <c r="G111" s="27"/>
      <c r="H111" s="27"/>
      <c r="I111" s="27"/>
      <c r="J111" s="27"/>
      <c r="K111" s="27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6.95" customHeight="1">
      <c r="A112" s="27"/>
      <c r="B112" s="28"/>
      <c r="C112" s="27"/>
      <c r="D112" s="27"/>
      <c r="E112" s="27"/>
      <c r="F112" s="27"/>
      <c r="G112" s="27"/>
      <c r="H112" s="27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2" customFormat="1" ht="12" customHeight="1">
      <c r="A113" s="27"/>
      <c r="B113" s="28"/>
      <c r="C113" s="24" t="s">
        <v>14</v>
      </c>
      <c r="D113" s="27"/>
      <c r="E113" s="27"/>
      <c r="F113" s="27"/>
      <c r="G113" s="27"/>
      <c r="H113" s="27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2" customFormat="1" ht="16.5" customHeight="1">
      <c r="A114" s="27"/>
      <c r="B114" s="28"/>
      <c r="C114" s="27"/>
      <c r="D114" s="27"/>
      <c r="E114" s="212" t="str">
        <f>E7</f>
        <v>Město Petřvald - Opravy MK_2021</v>
      </c>
      <c r="F114" s="213"/>
      <c r="G114" s="213"/>
      <c r="H114" s="213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2" customFormat="1" ht="12" customHeight="1">
      <c r="A115" s="27"/>
      <c r="B115" s="28"/>
      <c r="C115" s="24" t="s">
        <v>98</v>
      </c>
      <c r="D115" s="27"/>
      <c r="E115" s="27"/>
      <c r="F115" s="27"/>
      <c r="G115" s="27"/>
      <c r="H115" s="27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2" customFormat="1" ht="16.5" customHeight="1">
      <c r="A116" s="27"/>
      <c r="B116" s="28"/>
      <c r="C116" s="27"/>
      <c r="D116" s="27"/>
      <c r="E116" s="178" t="str">
        <f>E9</f>
        <v>04 - Oprava MK ul. U Samoobsluhy</v>
      </c>
      <c r="F116" s="214"/>
      <c r="G116" s="214"/>
      <c r="H116" s="214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6.95" customHeight="1">
      <c r="A117" s="27"/>
      <c r="B117" s="28"/>
      <c r="C117" s="27"/>
      <c r="D117" s="27"/>
      <c r="E117" s="27"/>
      <c r="F117" s="27"/>
      <c r="G117" s="27"/>
      <c r="H117" s="27"/>
      <c r="I117" s="27"/>
      <c r="J117" s="27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12" customHeight="1">
      <c r="A118" s="27"/>
      <c r="B118" s="28"/>
      <c r="C118" s="24" t="s">
        <v>18</v>
      </c>
      <c r="D118" s="27"/>
      <c r="E118" s="27"/>
      <c r="F118" s="22" t="str">
        <f>F12</f>
        <v>Petřvald</v>
      </c>
      <c r="G118" s="27"/>
      <c r="H118" s="27"/>
      <c r="I118" s="24" t="s">
        <v>20</v>
      </c>
      <c r="J118" s="50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6.95" customHeight="1">
      <c r="A119" s="27"/>
      <c r="B119" s="28"/>
      <c r="C119" s="27"/>
      <c r="D119" s="27"/>
      <c r="E119" s="27"/>
      <c r="F119" s="27"/>
      <c r="G119" s="27"/>
      <c r="H119" s="27"/>
      <c r="I119" s="27"/>
      <c r="J119" s="27"/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15.2" customHeight="1">
      <c r="A120" s="27"/>
      <c r="B120" s="28"/>
      <c r="C120" s="24" t="s">
        <v>21</v>
      </c>
      <c r="D120" s="27"/>
      <c r="E120" s="27"/>
      <c r="F120" s="22" t="str">
        <f>E15</f>
        <v>Město Petřvald</v>
      </c>
      <c r="G120" s="27"/>
      <c r="H120" s="27"/>
      <c r="I120" s="24" t="s">
        <v>28</v>
      </c>
      <c r="J120" s="25" t="str">
        <f>E24</f>
        <v>Ing. Pavol Lipták</v>
      </c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15.2" customHeight="1">
      <c r="A121" s="27"/>
      <c r="B121" s="28"/>
      <c r="C121" s="24" t="s">
        <v>26</v>
      </c>
      <c r="D121" s="27"/>
      <c r="E121" s="27"/>
      <c r="F121" s="22" t="str">
        <f>IF(E18="","",E18)</f>
        <v xml:space="preserve"> </v>
      </c>
      <c r="G121" s="27"/>
      <c r="H121" s="27"/>
      <c r="I121" s="24" t="s">
        <v>30</v>
      </c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2" customFormat="1" ht="10.35" customHeight="1">
      <c r="A122" s="27"/>
      <c r="B122" s="28"/>
      <c r="C122" s="27"/>
      <c r="D122" s="27"/>
      <c r="E122" s="27"/>
      <c r="F122" s="27"/>
      <c r="G122" s="27"/>
      <c r="H122" s="27"/>
      <c r="I122" s="27"/>
      <c r="J122" s="27"/>
      <c r="K122" s="27"/>
      <c r="L122" s="3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</row>
    <row r="123" spans="1:31" s="11" customFormat="1" ht="29.25" customHeight="1">
      <c r="A123" s="116"/>
      <c r="B123" s="117"/>
      <c r="C123" s="118" t="s">
        <v>114</v>
      </c>
      <c r="D123" s="119" t="s">
        <v>59</v>
      </c>
      <c r="E123" s="119" t="s">
        <v>55</v>
      </c>
      <c r="F123" s="119" t="s">
        <v>56</v>
      </c>
      <c r="G123" s="119" t="s">
        <v>115</v>
      </c>
      <c r="H123" s="119" t="s">
        <v>116</v>
      </c>
      <c r="I123" s="119" t="s">
        <v>117</v>
      </c>
      <c r="J123" s="120" t="s">
        <v>102</v>
      </c>
      <c r="K123" s="121" t="s">
        <v>118</v>
      </c>
      <c r="L123" s="122"/>
      <c r="M123" s="57" t="s">
        <v>1</v>
      </c>
      <c r="N123" s="58" t="s">
        <v>38</v>
      </c>
      <c r="O123" s="58" t="s">
        <v>119</v>
      </c>
      <c r="P123" s="58" t="s">
        <v>120</v>
      </c>
      <c r="Q123" s="58" t="s">
        <v>121</v>
      </c>
      <c r="R123" s="58" t="s">
        <v>122</v>
      </c>
      <c r="S123" s="58" t="s">
        <v>123</v>
      </c>
      <c r="T123" s="59" t="s">
        <v>124</v>
      </c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</row>
    <row r="124" spans="1:63" s="2" customFormat="1" ht="22.9" customHeight="1">
      <c r="A124" s="27"/>
      <c r="B124" s="28"/>
      <c r="C124" s="64" t="s">
        <v>125</v>
      </c>
      <c r="D124" s="27"/>
      <c r="E124" s="27"/>
      <c r="F124" s="27"/>
      <c r="G124" s="27"/>
      <c r="H124" s="27"/>
      <c r="I124" s="27"/>
      <c r="J124" s="123">
        <f>BK124</f>
        <v>0</v>
      </c>
      <c r="K124" s="27"/>
      <c r="L124" s="28"/>
      <c r="M124" s="60"/>
      <c r="N124" s="51"/>
      <c r="O124" s="61"/>
      <c r="P124" s="124">
        <f>P125</f>
        <v>46.375963999999996</v>
      </c>
      <c r="Q124" s="61"/>
      <c r="R124" s="124">
        <f>R125</f>
        <v>1.5335960000000002</v>
      </c>
      <c r="S124" s="61"/>
      <c r="T124" s="125">
        <f>T125</f>
        <v>45.54</v>
      </c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T124" s="15" t="s">
        <v>73</v>
      </c>
      <c r="AU124" s="15" t="s">
        <v>104</v>
      </c>
      <c r="BK124" s="126">
        <f>BK125</f>
        <v>0</v>
      </c>
    </row>
    <row r="125" spans="2:63" s="12" customFormat="1" ht="25.9" customHeight="1">
      <c r="B125" s="127"/>
      <c r="D125" s="128" t="s">
        <v>73</v>
      </c>
      <c r="E125" s="129" t="s">
        <v>126</v>
      </c>
      <c r="F125" s="129" t="s">
        <v>127</v>
      </c>
      <c r="J125" s="130">
        <f>BK125</f>
        <v>0</v>
      </c>
      <c r="L125" s="127"/>
      <c r="M125" s="131"/>
      <c r="N125" s="132"/>
      <c r="O125" s="132"/>
      <c r="P125" s="133">
        <f>P126+P128+P133+P136+P146+P153+P155</f>
        <v>46.375963999999996</v>
      </c>
      <c r="Q125" s="132"/>
      <c r="R125" s="133">
        <f>R126+R128+R133+R136+R146+R153+R155</f>
        <v>1.5335960000000002</v>
      </c>
      <c r="S125" s="132"/>
      <c r="T125" s="134">
        <f>T126+T128+T133+T136+T146+T153+T155</f>
        <v>45.54</v>
      </c>
      <c r="AR125" s="128" t="s">
        <v>82</v>
      </c>
      <c r="AT125" s="135" t="s">
        <v>73</v>
      </c>
      <c r="AU125" s="135" t="s">
        <v>74</v>
      </c>
      <c r="AY125" s="128" t="s">
        <v>128</v>
      </c>
      <c r="BK125" s="136">
        <f>BK126+BK128+BK133+BK136+BK146+BK153+BK155</f>
        <v>0</v>
      </c>
    </row>
    <row r="126" spans="2:63" s="12" customFormat="1" ht="22.9" customHeight="1">
      <c r="B126" s="127"/>
      <c r="D126" s="128" t="s">
        <v>73</v>
      </c>
      <c r="E126" s="137" t="s">
        <v>82</v>
      </c>
      <c r="F126" s="137" t="s">
        <v>129</v>
      </c>
      <c r="J126" s="138">
        <f>BK126</f>
        <v>0</v>
      </c>
      <c r="L126" s="127"/>
      <c r="M126" s="131"/>
      <c r="N126" s="132"/>
      <c r="O126" s="132"/>
      <c r="P126" s="133">
        <f>P127</f>
        <v>2.31</v>
      </c>
      <c r="Q126" s="132"/>
      <c r="R126" s="133">
        <f>R127</f>
        <v>0.026400000000000003</v>
      </c>
      <c r="S126" s="132"/>
      <c r="T126" s="134">
        <f>T127</f>
        <v>42.24</v>
      </c>
      <c r="AR126" s="128" t="s">
        <v>82</v>
      </c>
      <c r="AT126" s="135" t="s">
        <v>73</v>
      </c>
      <c r="AU126" s="135" t="s">
        <v>82</v>
      </c>
      <c r="AY126" s="128" t="s">
        <v>128</v>
      </c>
      <c r="BK126" s="136">
        <f>BK127</f>
        <v>0</v>
      </c>
    </row>
    <row r="127" spans="1:65" s="2" customFormat="1" ht="44.25" customHeight="1">
      <c r="A127" s="27"/>
      <c r="B127" s="139"/>
      <c r="C127" s="140" t="s">
        <v>82</v>
      </c>
      <c r="D127" s="140" t="s">
        <v>130</v>
      </c>
      <c r="E127" s="141" t="s">
        <v>230</v>
      </c>
      <c r="F127" s="142" t="s">
        <v>132</v>
      </c>
      <c r="G127" s="143" t="s">
        <v>133</v>
      </c>
      <c r="H127" s="144">
        <v>165</v>
      </c>
      <c r="I127" s="145"/>
      <c r="J127" s="145">
        <f>ROUND(I127*H127,2)</f>
        <v>0</v>
      </c>
      <c r="K127" s="146"/>
      <c r="L127" s="28"/>
      <c r="M127" s="147" t="s">
        <v>1</v>
      </c>
      <c r="N127" s="148" t="s">
        <v>39</v>
      </c>
      <c r="O127" s="149">
        <v>0.014</v>
      </c>
      <c r="P127" s="149">
        <f>O127*H127</f>
        <v>2.31</v>
      </c>
      <c r="Q127" s="149">
        <v>0.00016</v>
      </c>
      <c r="R127" s="149">
        <f>Q127*H127</f>
        <v>0.026400000000000003</v>
      </c>
      <c r="S127" s="149">
        <v>0.256</v>
      </c>
      <c r="T127" s="150">
        <f>S127*H127</f>
        <v>42.24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R127" s="151" t="s">
        <v>134</v>
      </c>
      <c r="AT127" s="151" t="s">
        <v>130</v>
      </c>
      <c r="AU127" s="151" t="s">
        <v>84</v>
      </c>
      <c r="AY127" s="15" t="s">
        <v>128</v>
      </c>
      <c r="BE127" s="152">
        <f>IF(N127="základní",J127,0)</f>
        <v>0</v>
      </c>
      <c r="BF127" s="152">
        <f>IF(N127="snížená",J127,0)</f>
        <v>0</v>
      </c>
      <c r="BG127" s="152">
        <f>IF(N127="zákl. přenesená",J127,0)</f>
        <v>0</v>
      </c>
      <c r="BH127" s="152">
        <f>IF(N127="sníž. přenesená",J127,0)</f>
        <v>0</v>
      </c>
      <c r="BI127" s="152">
        <f>IF(N127="nulová",J127,0)</f>
        <v>0</v>
      </c>
      <c r="BJ127" s="15" t="s">
        <v>82</v>
      </c>
      <c r="BK127" s="152">
        <f>ROUND(I127*H127,2)</f>
        <v>0</v>
      </c>
      <c r="BL127" s="15" t="s">
        <v>134</v>
      </c>
      <c r="BM127" s="151" t="s">
        <v>231</v>
      </c>
    </row>
    <row r="128" spans="2:63" s="12" customFormat="1" ht="22.9" customHeight="1">
      <c r="B128" s="127"/>
      <c r="D128" s="128" t="s">
        <v>73</v>
      </c>
      <c r="E128" s="137" t="s">
        <v>136</v>
      </c>
      <c r="F128" s="137" t="s">
        <v>137</v>
      </c>
      <c r="J128" s="138">
        <f>BK128</f>
        <v>0</v>
      </c>
      <c r="L128" s="127"/>
      <c r="M128" s="131"/>
      <c r="N128" s="132"/>
      <c r="O128" s="132"/>
      <c r="P128" s="133">
        <f>SUM(P129:P132)</f>
        <v>23.924999999999997</v>
      </c>
      <c r="Q128" s="132"/>
      <c r="R128" s="133">
        <f>SUM(R129:R132)</f>
        <v>0</v>
      </c>
      <c r="S128" s="132"/>
      <c r="T128" s="134">
        <f>SUM(T129:T132)</f>
        <v>0</v>
      </c>
      <c r="AR128" s="128" t="s">
        <v>82</v>
      </c>
      <c r="AT128" s="135" t="s">
        <v>73</v>
      </c>
      <c r="AU128" s="135" t="s">
        <v>82</v>
      </c>
      <c r="AY128" s="128" t="s">
        <v>128</v>
      </c>
      <c r="BK128" s="136">
        <f>SUM(BK129:BK132)</f>
        <v>0</v>
      </c>
    </row>
    <row r="129" spans="1:65" s="2" customFormat="1" ht="21.75" customHeight="1">
      <c r="A129" s="27"/>
      <c r="B129" s="139"/>
      <c r="C129" s="140" t="s">
        <v>84</v>
      </c>
      <c r="D129" s="140" t="s">
        <v>130</v>
      </c>
      <c r="E129" s="141" t="s">
        <v>138</v>
      </c>
      <c r="F129" s="142" t="s">
        <v>139</v>
      </c>
      <c r="G129" s="143" t="s">
        <v>133</v>
      </c>
      <c r="H129" s="144">
        <v>165</v>
      </c>
      <c r="I129" s="145"/>
      <c r="J129" s="145">
        <f>ROUND(I129*H129,2)</f>
        <v>0</v>
      </c>
      <c r="K129" s="146"/>
      <c r="L129" s="28"/>
      <c r="M129" s="147" t="s">
        <v>1</v>
      </c>
      <c r="N129" s="148" t="s">
        <v>39</v>
      </c>
      <c r="O129" s="149">
        <v>0.004</v>
      </c>
      <c r="P129" s="149">
        <f>O129*H129</f>
        <v>0.66</v>
      </c>
      <c r="Q129" s="149">
        <v>0</v>
      </c>
      <c r="R129" s="149">
        <f>Q129*H129</f>
        <v>0</v>
      </c>
      <c r="S129" s="149">
        <v>0</v>
      </c>
      <c r="T129" s="150">
        <f>S129*H129</f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R129" s="151" t="s">
        <v>134</v>
      </c>
      <c r="AT129" s="151" t="s">
        <v>130</v>
      </c>
      <c r="AU129" s="151" t="s">
        <v>84</v>
      </c>
      <c r="AY129" s="15" t="s">
        <v>128</v>
      </c>
      <c r="BE129" s="152">
        <f>IF(N129="základní",J129,0)</f>
        <v>0</v>
      </c>
      <c r="BF129" s="152">
        <f>IF(N129="snížená",J129,0)</f>
        <v>0</v>
      </c>
      <c r="BG129" s="152">
        <f>IF(N129="zákl. přenesená",J129,0)</f>
        <v>0</v>
      </c>
      <c r="BH129" s="152">
        <f>IF(N129="sníž. přenesená",J129,0)</f>
        <v>0</v>
      </c>
      <c r="BI129" s="152">
        <f>IF(N129="nulová",J129,0)</f>
        <v>0</v>
      </c>
      <c r="BJ129" s="15" t="s">
        <v>82</v>
      </c>
      <c r="BK129" s="152">
        <f>ROUND(I129*H129,2)</f>
        <v>0</v>
      </c>
      <c r="BL129" s="15" t="s">
        <v>134</v>
      </c>
      <c r="BM129" s="151" t="s">
        <v>140</v>
      </c>
    </row>
    <row r="130" spans="1:65" s="2" customFormat="1" ht="21.75" customHeight="1">
      <c r="A130" s="27"/>
      <c r="B130" s="139"/>
      <c r="C130" s="140" t="s">
        <v>141</v>
      </c>
      <c r="D130" s="140" t="s">
        <v>130</v>
      </c>
      <c r="E130" s="141" t="s">
        <v>142</v>
      </c>
      <c r="F130" s="142" t="s">
        <v>143</v>
      </c>
      <c r="G130" s="143" t="s">
        <v>133</v>
      </c>
      <c r="H130" s="144">
        <v>165</v>
      </c>
      <c r="I130" s="145"/>
      <c r="J130" s="145">
        <f>ROUND(I130*H130,2)</f>
        <v>0</v>
      </c>
      <c r="K130" s="146"/>
      <c r="L130" s="28"/>
      <c r="M130" s="147" t="s">
        <v>1</v>
      </c>
      <c r="N130" s="148" t="s">
        <v>39</v>
      </c>
      <c r="O130" s="149">
        <v>0.002</v>
      </c>
      <c r="P130" s="149">
        <f>O130*H130</f>
        <v>0.33</v>
      </c>
      <c r="Q130" s="149">
        <v>0</v>
      </c>
      <c r="R130" s="149">
        <f>Q130*H130</f>
        <v>0</v>
      </c>
      <c r="S130" s="149">
        <v>0</v>
      </c>
      <c r="T130" s="150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51" t="s">
        <v>134</v>
      </c>
      <c r="AT130" s="151" t="s">
        <v>130</v>
      </c>
      <c r="AU130" s="151" t="s">
        <v>84</v>
      </c>
      <c r="AY130" s="15" t="s">
        <v>128</v>
      </c>
      <c r="BE130" s="152">
        <f>IF(N130="základní",J130,0)</f>
        <v>0</v>
      </c>
      <c r="BF130" s="152">
        <f>IF(N130="snížená",J130,0)</f>
        <v>0</v>
      </c>
      <c r="BG130" s="152">
        <f>IF(N130="zákl. přenesená",J130,0)</f>
        <v>0</v>
      </c>
      <c r="BH130" s="152">
        <f>IF(N130="sníž. přenesená",J130,0)</f>
        <v>0</v>
      </c>
      <c r="BI130" s="152">
        <f>IF(N130="nulová",J130,0)</f>
        <v>0</v>
      </c>
      <c r="BJ130" s="15" t="s">
        <v>82</v>
      </c>
      <c r="BK130" s="152">
        <f>ROUND(I130*H130,2)</f>
        <v>0</v>
      </c>
      <c r="BL130" s="15" t="s">
        <v>134</v>
      </c>
      <c r="BM130" s="151" t="s">
        <v>144</v>
      </c>
    </row>
    <row r="131" spans="1:65" s="2" customFormat="1" ht="33" customHeight="1">
      <c r="A131" s="27"/>
      <c r="B131" s="139"/>
      <c r="C131" s="140" t="s">
        <v>134</v>
      </c>
      <c r="D131" s="140" t="s">
        <v>130</v>
      </c>
      <c r="E131" s="141" t="s">
        <v>232</v>
      </c>
      <c r="F131" s="142" t="s">
        <v>233</v>
      </c>
      <c r="G131" s="143" t="s">
        <v>133</v>
      </c>
      <c r="H131" s="144">
        <v>165</v>
      </c>
      <c r="I131" s="145"/>
      <c r="J131" s="145">
        <f>ROUND(I131*H131,2)</f>
        <v>0</v>
      </c>
      <c r="K131" s="146"/>
      <c r="L131" s="28"/>
      <c r="M131" s="147" t="s">
        <v>1</v>
      </c>
      <c r="N131" s="148" t="s">
        <v>39</v>
      </c>
      <c r="O131" s="149">
        <v>0.071</v>
      </c>
      <c r="P131" s="149">
        <f>O131*H131</f>
        <v>11.714999999999998</v>
      </c>
      <c r="Q131" s="149">
        <v>0</v>
      </c>
      <c r="R131" s="149">
        <f>Q131*H131</f>
        <v>0</v>
      </c>
      <c r="S131" s="149">
        <v>0</v>
      </c>
      <c r="T131" s="150">
        <f>S131*H131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51" t="s">
        <v>134</v>
      </c>
      <c r="AT131" s="151" t="s">
        <v>130</v>
      </c>
      <c r="AU131" s="151" t="s">
        <v>84</v>
      </c>
      <c r="AY131" s="15" t="s">
        <v>128</v>
      </c>
      <c r="BE131" s="152">
        <f>IF(N131="základní",J131,0)</f>
        <v>0</v>
      </c>
      <c r="BF131" s="152">
        <f>IF(N131="snížená",J131,0)</f>
        <v>0</v>
      </c>
      <c r="BG131" s="152">
        <f>IF(N131="zákl. přenesená",J131,0)</f>
        <v>0</v>
      </c>
      <c r="BH131" s="152">
        <f>IF(N131="sníž. přenesená",J131,0)</f>
        <v>0</v>
      </c>
      <c r="BI131" s="152">
        <f>IF(N131="nulová",J131,0)</f>
        <v>0</v>
      </c>
      <c r="BJ131" s="15" t="s">
        <v>82</v>
      </c>
      <c r="BK131" s="152">
        <f>ROUND(I131*H131,2)</f>
        <v>0</v>
      </c>
      <c r="BL131" s="15" t="s">
        <v>134</v>
      </c>
      <c r="BM131" s="151" t="s">
        <v>234</v>
      </c>
    </row>
    <row r="132" spans="1:65" s="2" customFormat="1" ht="33" customHeight="1">
      <c r="A132" s="27"/>
      <c r="B132" s="139"/>
      <c r="C132" s="140" t="s">
        <v>136</v>
      </c>
      <c r="D132" s="140" t="s">
        <v>130</v>
      </c>
      <c r="E132" s="141" t="s">
        <v>235</v>
      </c>
      <c r="F132" s="142" t="s">
        <v>236</v>
      </c>
      <c r="G132" s="143" t="s">
        <v>133</v>
      </c>
      <c r="H132" s="144">
        <v>165</v>
      </c>
      <c r="I132" s="145"/>
      <c r="J132" s="145">
        <f>ROUND(I132*H132,2)</f>
        <v>0</v>
      </c>
      <c r="K132" s="146"/>
      <c r="L132" s="28"/>
      <c r="M132" s="147" t="s">
        <v>1</v>
      </c>
      <c r="N132" s="148" t="s">
        <v>39</v>
      </c>
      <c r="O132" s="149">
        <v>0.068</v>
      </c>
      <c r="P132" s="149">
        <f>O132*H132</f>
        <v>11.22</v>
      </c>
      <c r="Q132" s="149">
        <v>0</v>
      </c>
      <c r="R132" s="149">
        <f>Q132*H132</f>
        <v>0</v>
      </c>
      <c r="S132" s="149">
        <v>0</v>
      </c>
      <c r="T132" s="150">
        <f>S132*H132</f>
        <v>0</v>
      </c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R132" s="151" t="s">
        <v>134</v>
      </c>
      <c r="AT132" s="151" t="s">
        <v>130</v>
      </c>
      <c r="AU132" s="151" t="s">
        <v>84</v>
      </c>
      <c r="AY132" s="15" t="s">
        <v>128</v>
      </c>
      <c r="BE132" s="152">
        <f>IF(N132="základní",J132,0)</f>
        <v>0</v>
      </c>
      <c r="BF132" s="152">
        <f>IF(N132="snížená",J132,0)</f>
        <v>0</v>
      </c>
      <c r="BG132" s="152">
        <f>IF(N132="zákl. přenesená",J132,0)</f>
        <v>0</v>
      </c>
      <c r="BH132" s="152">
        <f>IF(N132="sníž. přenesená",J132,0)</f>
        <v>0</v>
      </c>
      <c r="BI132" s="152">
        <f>IF(N132="nulová",J132,0)</f>
        <v>0</v>
      </c>
      <c r="BJ132" s="15" t="s">
        <v>82</v>
      </c>
      <c r="BK132" s="152">
        <f>ROUND(I132*H132,2)</f>
        <v>0</v>
      </c>
      <c r="BL132" s="15" t="s">
        <v>134</v>
      </c>
      <c r="BM132" s="151" t="s">
        <v>237</v>
      </c>
    </row>
    <row r="133" spans="2:63" s="12" customFormat="1" ht="22.9" customHeight="1">
      <c r="B133" s="127"/>
      <c r="D133" s="128" t="s">
        <v>73</v>
      </c>
      <c r="E133" s="137" t="s">
        <v>151</v>
      </c>
      <c r="F133" s="137" t="s">
        <v>152</v>
      </c>
      <c r="J133" s="138">
        <f>BK133</f>
        <v>0</v>
      </c>
      <c r="L133" s="127"/>
      <c r="M133" s="131"/>
      <c r="N133" s="132"/>
      <c r="O133" s="132"/>
      <c r="P133" s="133">
        <f>SUM(P134:P135)</f>
        <v>9.185</v>
      </c>
      <c r="Q133" s="132"/>
      <c r="R133" s="133">
        <f>SUM(R134:R135)</f>
        <v>1.1526800000000001</v>
      </c>
      <c r="S133" s="132"/>
      <c r="T133" s="134">
        <f>SUM(T134:T135)</f>
        <v>0</v>
      </c>
      <c r="AR133" s="128" t="s">
        <v>82</v>
      </c>
      <c r="AT133" s="135" t="s">
        <v>73</v>
      </c>
      <c r="AU133" s="135" t="s">
        <v>82</v>
      </c>
      <c r="AY133" s="128" t="s">
        <v>128</v>
      </c>
      <c r="BK133" s="136">
        <f>SUM(BK134:BK135)</f>
        <v>0</v>
      </c>
    </row>
    <row r="134" spans="1:65" s="2" customFormat="1" ht="21.75" customHeight="1">
      <c r="A134" s="27"/>
      <c r="B134" s="139"/>
      <c r="C134" s="140" t="s">
        <v>153</v>
      </c>
      <c r="D134" s="140" t="s">
        <v>130</v>
      </c>
      <c r="E134" s="141" t="s">
        <v>154</v>
      </c>
      <c r="F134" s="142" t="s">
        <v>155</v>
      </c>
      <c r="G134" s="143" t="s">
        <v>156</v>
      </c>
      <c r="H134" s="144">
        <v>2</v>
      </c>
      <c r="I134" s="145"/>
      <c r="J134" s="145">
        <f>ROUND(I134*H134,2)</f>
        <v>0</v>
      </c>
      <c r="K134" s="146"/>
      <c r="L134" s="28"/>
      <c r="M134" s="147" t="s">
        <v>1</v>
      </c>
      <c r="N134" s="148" t="s">
        <v>39</v>
      </c>
      <c r="O134" s="149">
        <v>3.817</v>
      </c>
      <c r="P134" s="149">
        <f>O134*H134</f>
        <v>7.634</v>
      </c>
      <c r="Q134" s="149">
        <v>0.4208</v>
      </c>
      <c r="R134" s="149">
        <f>Q134*H134</f>
        <v>0.8416</v>
      </c>
      <c r="S134" s="149">
        <v>0</v>
      </c>
      <c r="T134" s="150">
        <f>S134*H134</f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R134" s="151" t="s">
        <v>134</v>
      </c>
      <c r="AT134" s="151" t="s">
        <v>130</v>
      </c>
      <c r="AU134" s="151" t="s">
        <v>84</v>
      </c>
      <c r="AY134" s="15" t="s">
        <v>128</v>
      </c>
      <c r="BE134" s="152">
        <f>IF(N134="základní",J134,0)</f>
        <v>0</v>
      </c>
      <c r="BF134" s="152">
        <f>IF(N134="snížená",J134,0)</f>
        <v>0</v>
      </c>
      <c r="BG134" s="152">
        <f>IF(N134="zákl. přenesená",J134,0)</f>
        <v>0</v>
      </c>
      <c r="BH134" s="152">
        <f>IF(N134="sníž. přenesená",J134,0)</f>
        <v>0</v>
      </c>
      <c r="BI134" s="152">
        <f>IF(N134="nulová",J134,0)</f>
        <v>0</v>
      </c>
      <c r="BJ134" s="15" t="s">
        <v>82</v>
      </c>
      <c r="BK134" s="152">
        <f>ROUND(I134*H134,2)</f>
        <v>0</v>
      </c>
      <c r="BL134" s="15" t="s">
        <v>134</v>
      </c>
      <c r="BM134" s="151" t="s">
        <v>157</v>
      </c>
    </row>
    <row r="135" spans="1:65" s="2" customFormat="1" ht="33" customHeight="1">
      <c r="A135" s="27"/>
      <c r="B135" s="139"/>
      <c r="C135" s="140" t="s">
        <v>158</v>
      </c>
      <c r="D135" s="140" t="s">
        <v>130</v>
      </c>
      <c r="E135" s="141" t="s">
        <v>159</v>
      </c>
      <c r="F135" s="142" t="s">
        <v>160</v>
      </c>
      <c r="G135" s="143" t="s">
        <v>156</v>
      </c>
      <c r="H135" s="144">
        <v>1</v>
      </c>
      <c r="I135" s="145"/>
      <c r="J135" s="145">
        <f>ROUND(I135*H135,2)</f>
        <v>0</v>
      </c>
      <c r="K135" s="146"/>
      <c r="L135" s="28"/>
      <c r="M135" s="147" t="s">
        <v>1</v>
      </c>
      <c r="N135" s="148" t="s">
        <v>39</v>
      </c>
      <c r="O135" s="149">
        <v>1.551</v>
      </c>
      <c r="P135" s="149">
        <f>O135*H135</f>
        <v>1.551</v>
      </c>
      <c r="Q135" s="149">
        <v>0.31108</v>
      </c>
      <c r="R135" s="149">
        <f>Q135*H135</f>
        <v>0.31108</v>
      </c>
      <c r="S135" s="149">
        <v>0</v>
      </c>
      <c r="T135" s="150">
        <f>S135*H135</f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51" t="s">
        <v>134</v>
      </c>
      <c r="AT135" s="151" t="s">
        <v>130</v>
      </c>
      <c r="AU135" s="151" t="s">
        <v>84</v>
      </c>
      <c r="AY135" s="15" t="s">
        <v>128</v>
      </c>
      <c r="BE135" s="152">
        <f>IF(N135="základní",J135,0)</f>
        <v>0</v>
      </c>
      <c r="BF135" s="152">
        <f>IF(N135="snížená",J135,0)</f>
        <v>0</v>
      </c>
      <c r="BG135" s="152">
        <f>IF(N135="zákl. přenesená",J135,0)</f>
        <v>0</v>
      </c>
      <c r="BH135" s="152">
        <f>IF(N135="sníž. přenesená",J135,0)</f>
        <v>0</v>
      </c>
      <c r="BI135" s="152">
        <f>IF(N135="nulová",J135,0)</f>
        <v>0</v>
      </c>
      <c r="BJ135" s="15" t="s">
        <v>82</v>
      </c>
      <c r="BK135" s="152">
        <f>ROUND(I135*H135,2)</f>
        <v>0</v>
      </c>
      <c r="BL135" s="15" t="s">
        <v>134</v>
      </c>
      <c r="BM135" s="151" t="s">
        <v>161</v>
      </c>
    </row>
    <row r="136" spans="2:63" s="12" customFormat="1" ht="22.9" customHeight="1">
      <c r="B136" s="127"/>
      <c r="D136" s="128" t="s">
        <v>73</v>
      </c>
      <c r="E136" s="137" t="s">
        <v>162</v>
      </c>
      <c r="F136" s="137" t="s">
        <v>163</v>
      </c>
      <c r="J136" s="138">
        <f>BK136</f>
        <v>0</v>
      </c>
      <c r="L136" s="127"/>
      <c r="M136" s="131"/>
      <c r="N136" s="132"/>
      <c r="O136" s="132"/>
      <c r="P136" s="133">
        <f>SUM(P137:P145)</f>
        <v>8.6688</v>
      </c>
      <c r="Q136" s="132"/>
      <c r="R136" s="133">
        <f>SUM(R137:R145)</f>
        <v>0.354516</v>
      </c>
      <c r="S136" s="132"/>
      <c r="T136" s="134">
        <f>SUM(T137:T145)</f>
        <v>3.3000000000000003</v>
      </c>
      <c r="AR136" s="128" t="s">
        <v>82</v>
      </c>
      <c r="AT136" s="135" t="s">
        <v>73</v>
      </c>
      <c r="AU136" s="135" t="s">
        <v>82</v>
      </c>
      <c r="AY136" s="128" t="s">
        <v>128</v>
      </c>
      <c r="BK136" s="136">
        <f>SUM(BK137:BK145)</f>
        <v>0</v>
      </c>
    </row>
    <row r="137" spans="1:65" s="2" customFormat="1" ht="21.75" customHeight="1">
      <c r="A137" s="27"/>
      <c r="B137" s="139"/>
      <c r="C137" s="140" t="s">
        <v>151</v>
      </c>
      <c r="D137" s="140" t="s">
        <v>130</v>
      </c>
      <c r="E137" s="141" t="s">
        <v>238</v>
      </c>
      <c r="F137" s="142" t="s">
        <v>239</v>
      </c>
      <c r="G137" s="143" t="s">
        <v>166</v>
      </c>
      <c r="H137" s="144">
        <v>3.2</v>
      </c>
      <c r="I137" s="145"/>
      <c r="J137" s="145">
        <f>ROUND(I137*H137,2)</f>
        <v>0</v>
      </c>
      <c r="K137" s="146"/>
      <c r="L137" s="28"/>
      <c r="M137" s="147" t="s">
        <v>1</v>
      </c>
      <c r="N137" s="148" t="s">
        <v>39</v>
      </c>
      <c r="O137" s="149">
        <v>0.119</v>
      </c>
      <c r="P137" s="149">
        <f>O137*H137</f>
        <v>0.3808</v>
      </c>
      <c r="Q137" s="149">
        <v>0.08978</v>
      </c>
      <c r="R137" s="149">
        <f>Q137*H137</f>
        <v>0.287296</v>
      </c>
      <c r="S137" s="149">
        <v>0</v>
      </c>
      <c r="T137" s="150">
        <f>S137*H137</f>
        <v>0</v>
      </c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R137" s="151" t="s">
        <v>134</v>
      </c>
      <c r="AT137" s="151" t="s">
        <v>130</v>
      </c>
      <c r="AU137" s="151" t="s">
        <v>84</v>
      </c>
      <c r="AY137" s="15" t="s">
        <v>128</v>
      </c>
      <c r="BE137" s="152">
        <f>IF(N137="základní",J137,0)</f>
        <v>0</v>
      </c>
      <c r="BF137" s="152">
        <f>IF(N137="snížená",J137,0)</f>
        <v>0</v>
      </c>
      <c r="BG137" s="152">
        <f>IF(N137="zákl. přenesená",J137,0)</f>
        <v>0</v>
      </c>
      <c r="BH137" s="152">
        <f>IF(N137="sníž. přenesená",J137,0)</f>
        <v>0</v>
      </c>
      <c r="BI137" s="152">
        <f>IF(N137="nulová",J137,0)</f>
        <v>0</v>
      </c>
      <c r="BJ137" s="15" t="s">
        <v>82</v>
      </c>
      <c r="BK137" s="152">
        <f>ROUND(I137*H137,2)</f>
        <v>0</v>
      </c>
      <c r="BL137" s="15" t="s">
        <v>134</v>
      </c>
      <c r="BM137" s="151" t="s">
        <v>240</v>
      </c>
    </row>
    <row r="138" spans="2:51" s="13" customFormat="1" ht="22.5">
      <c r="B138" s="157"/>
      <c r="D138" s="153" t="s">
        <v>196</v>
      </c>
      <c r="E138" s="163" t="s">
        <v>1</v>
      </c>
      <c r="F138" s="158" t="s">
        <v>241</v>
      </c>
      <c r="H138" s="159">
        <v>3.2</v>
      </c>
      <c r="L138" s="157"/>
      <c r="M138" s="160"/>
      <c r="N138" s="161"/>
      <c r="O138" s="161"/>
      <c r="P138" s="161"/>
      <c r="Q138" s="161"/>
      <c r="R138" s="161"/>
      <c r="S138" s="161"/>
      <c r="T138" s="162"/>
      <c r="AT138" s="163" t="s">
        <v>196</v>
      </c>
      <c r="AU138" s="163" t="s">
        <v>84</v>
      </c>
      <c r="AV138" s="13" t="s">
        <v>84</v>
      </c>
      <c r="AW138" s="13" t="s">
        <v>29</v>
      </c>
      <c r="AX138" s="13" t="s">
        <v>82</v>
      </c>
      <c r="AY138" s="163" t="s">
        <v>128</v>
      </c>
    </row>
    <row r="139" spans="1:65" s="2" customFormat="1" ht="16.5" customHeight="1">
      <c r="A139" s="27"/>
      <c r="B139" s="139"/>
      <c r="C139" s="168" t="s">
        <v>162</v>
      </c>
      <c r="D139" s="168" t="s">
        <v>242</v>
      </c>
      <c r="E139" s="169" t="s">
        <v>243</v>
      </c>
      <c r="F139" s="170" t="s">
        <v>244</v>
      </c>
      <c r="G139" s="171" t="s">
        <v>188</v>
      </c>
      <c r="H139" s="172">
        <v>0.064</v>
      </c>
      <c r="I139" s="173"/>
      <c r="J139" s="173">
        <f>ROUND(I139*H139,2)</f>
        <v>0</v>
      </c>
      <c r="K139" s="174"/>
      <c r="L139" s="175"/>
      <c r="M139" s="176" t="s">
        <v>1</v>
      </c>
      <c r="N139" s="177" t="s">
        <v>39</v>
      </c>
      <c r="O139" s="149">
        <v>0</v>
      </c>
      <c r="P139" s="149">
        <f>O139*H139</f>
        <v>0</v>
      </c>
      <c r="Q139" s="149">
        <v>1</v>
      </c>
      <c r="R139" s="149">
        <f>Q139*H139</f>
        <v>0.064</v>
      </c>
      <c r="S139" s="149">
        <v>0</v>
      </c>
      <c r="T139" s="150">
        <f>S139*H139</f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51" t="s">
        <v>151</v>
      </c>
      <c r="AT139" s="151" t="s">
        <v>242</v>
      </c>
      <c r="AU139" s="151" t="s">
        <v>84</v>
      </c>
      <c r="AY139" s="15" t="s">
        <v>128</v>
      </c>
      <c r="BE139" s="152">
        <f>IF(N139="základní",J139,0)</f>
        <v>0</v>
      </c>
      <c r="BF139" s="152">
        <f>IF(N139="snížená",J139,0)</f>
        <v>0</v>
      </c>
      <c r="BG139" s="152">
        <f>IF(N139="zákl. přenesená",J139,0)</f>
        <v>0</v>
      </c>
      <c r="BH139" s="152">
        <f>IF(N139="sníž. přenesená",J139,0)</f>
        <v>0</v>
      </c>
      <c r="BI139" s="152">
        <f>IF(N139="nulová",J139,0)</f>
        <v>0</v>
      </c>
      <c r="BJ139" s="15" t="s">
        <v>82</v>
      </c>
      <c r="BK139" s="152">
        <f>ROUND(I139*H139,2)</f>
        <v>0</v>
      </c>
      <c r="BL139" s="15" t="s">
        <v>134</v>
      </c>
      <c r="BM139" s="151" t="s">
        <v>245</v>
      </c>
    </row>
    <row r="140" spans="2:51" s="13" customFormat="1" ht="22.5">
      <c r="B140" s="157"/>
      <c r="D140" s="153" t="s">
        <v>196</v>
      </c>
      <c r="E140" s="163" t="s">
        <v>1</v>
      </c>
      <c r="F140" s="158" t="s">
        <v>246</v>
      </c>
      <c r="H140" s="159">
        <v>0.064</v>
      </c>
      <c r="L140" s="157"/>
      <c r="M140" s="160"/>
      <c r="N140" s="161"/>
      <c r="O140" s="161"/>
      <c r="P140" s="161"/>
      <c r="Q140" s="161"/>
      <c r="R140" s="161"/>
      <c r="S140" s="161"/>
      <c r="T140" s="162"/>
      <c r="AT140" s="163" t="s">
        <v>196</v>
      </c>
      <c r="AU140" s="163" t="s">
        <v>84</v>
      </c>
      <c r="AV140" s="13" t="s">
        <v>84</v>
      </c>
      <c r="AW140" s="13" t="s">
        <v>29</v>
      </c>
      <c r="AX140" s="13" t="s">
        <v>82</v>
      </c>
      <c r="AY140" s="163" t="s">
        <v>128</v>
      </c>
    </row>
    <row r="141" spans="1:65" s="2" customFormat="1" ht="33" customHeight="1">
      <c r="A141" s="27"/>
      <c r="B141" s="139"/>
      <c r="C141" s="140" t="s">
        <v>171</v>
      </c>
      <c r="D141" s="140" t="s">
        <v>130</v>
      </c>
      <c r="E141" s="141" t="s">
        <v>164</v>
      </c>
      <c r="F141" s="142" t="s">
        <v>165</v>
      </c>
      <c r="G141" s="143" t="s">
        <v>166</v>
      </c>
      <c r="H141" s="144">
        <v>11.5</v>
      </c>
      <c r="I141" s="145"/>
      <c r="J141" s="145">
        <f>ROUND(I141*H141,2)</f>
        <v>0</v>
      </c>
      <c r="K141" s="146"/>
      <c r="L141" s="28"/>
      <c r="M141" s="147" t="s">
        <v>1</v>
      </c>
      <c r="N141" s="148" t="s">
        <v>39</v>
      </c>
      <c r="O141" s="149">
        <v>0.113</v>
      </c>
      <c r="P141" s="149">
        <f>O141*H141</f>
        <v>1.2995</v>
      </c>
      <c r="Q141" s="149">
        <v>0</v>
      </c>
      <c r="R141" s="149">
        <f>Q141*H141</f>
        <v>0</v>
      </c>
      <c r="S141" s="149">
        <v>0</v>
      </c>
      <c r="T141" s="150">
        <f>S141*H141</f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51" t="s">
        <v>134</v>
      </c>
      <c r="AT141" s="151" t="s">
        <v>130</v>
      </c>
      <c r="AU141" s="151" t="s">
        <v>84</v>
      </c>
      <c r="AY141" s="15" t="s">
        <v>128</v>
      </c>
      <c r="BE141" s="152">
        <f>IF(N141="základní",J141,0)</f>
        <v>0</v>
      </c>
      <c r="BF141" s="152">
        <f>IF(N141="snížená",J141,0)</f>
        <v>0</v>
      </c>
      <c r="BG141" s="152">
        <f>IF(N141="zákl. přenesená",J141,0)</f>
        <v>0</v>
      </c>
      <c r="BH141" s="152">
        <f>IF(N141="sníž. přenesená",J141,0)</f>
        <v>0</v>
      </c>
      <c r="BI141" s="152">
        <f>IF(N141="nulová",J141,0)</f>
        <v>0</v>
      </c>
      <c r="BJ141" s="15" t="s">
        <v>82</v>
      </c>
      <c r="BK141" s="152">
        <f>ROUND(I141*H141,2)</f>
        <v>0</v>
      </c>
      <c r="BL141" s="15" t="s">
        <v>134</v>
      </c>
      <c r="BM141" s="151" t="s">
        <v>167</v>
      </c>
    </row>
    <row r="142" spans="1:65" s="2" customFormat="1" ht="44.25" customHeight="1">
      <c r="A142" s="27"/>
      <c r="B142" s="139"/>
      <c r="C142" s="140" t="s">
        <v>175</v>
      </c>
      <c r="D142" s="140" t="s">
        <v>130</v>
      </c>
      <c r="E142" s="141" t="s">
        <v>168</v>
      </c>
      <c r="F142" s="142" t="s">
        <v>169</v>
      </c>
      <c r="G142" s="143" t="s">
        <v>166</v>
      </c>
      <c r="H142" s="144">
        <v>11.5</v>
      </c>
      <c r="I142" s="145"/>
      <c r="J142" s="145">
        <f>ROUND(I142*H142,2)</f>
        <v>0</v>
      </c>
      <c r="K142" s="146"/>
      <c r="L142" s="28"/>
      <c r="M142" s="147" t="s">
        <v>1</v>
      </c>
      <c r="N142" s="148" t="s">
        <v>39</v>
      </c>
      <c r="O142" s="149">
        <v>0.154</v>
      </c>
      <c r="P142" s="149">
        <f>O142*H142</f>
        <v>1.771</v>
      </c>
      <c r="Q142" s="149">
        <v>0.00028</v>
      </c>
      <c r="R142" s="149">
        <f>Q142*H142</f>
        <v>0.0032199999999999998</v>
      </c>
      <c r="S142" s="149">
        <v>0</v>
      </c>
      <c r="T142" s="150">
        <f>S142*H142</f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51" t="s">
        <v>134</v>
      </c>
      <c r="AT142" s="151" t="s">
        <v>130</v>
      </c>
      <c r="AU142" s="151" t="s">
        <v>84</v>
      </c>
      <c r="AY142" s="15" t="s">
        <v>128</v>
      </c>
      <c r="BE142" s="152">
        <f>IF(N142="základní",J142,0)</f>
        <v>0</v>
      </c>
      <c r="BF142" s="152">
        <f>IF(N142="snížená",J142,0)</f>
        <v>0</v>
      </c>
      <c r="BG142" s="152">
        <f>IF(N142="zákl. přenesená",J142,0)</f>
        <v>0</v>
      </c>
      <c r="BH142" s="152">
        <f>IF(N142="sníž. přenesená",J142,0)</f>
        <v>0</v>
      </c>
      <c r="BI142" s="152">
        <f>IF(N142="nulová",J142,0)</f>
        <v>0</v>
      </c>
      <c r="BJ142" s="15" t="s">
        <v>82</v>
      </c>
      <c r="BK142" s="152">
        <f>ROUND(I142*H142,2)</f>
        <v>0</v>
      </c>
      <c r="BL142" s="15" t="s">
        <v>134</v>
      </c>
      <c r="BM142" s="151" t="s">
        <v>170</v>
      </c>
    </row>
    <row r="143" spans="1:65" s="2" customFormat="1" ht="33" customHeight="1">
      <c r="A143" s="27"/>
      <c r="B143" s="139"/>
      <c r="C143" s="140" t="s">
        <v>179</v>
      </c>
      <c r="D143" s="140" t="s">
        <v>130</v>
      </c>
      <c r="E143" s="141" t="s">
        <v>172</v>
      </c>
      <c r="F143" s="142" t="s">
        <v>173</v>
      </c>
      <c r="G143" s="143" t="s">
        <v>166</v>
      </c>
      <c r="H143" s="144">
        <v>11.5</v>
      </c>
      <c r="I143" s="145"/>
      <c r="J143" s="145">
        <f>ROUND(I143*H143,2)</f>
        <v>0</v>
      </c>
      <c r="K143" s="146"/>
      <c r="L143" s="28"/>
      <c r="M143" s="147" t="s">
        <v>1</v>
      </c>
      <c r="N143" s="148" t="s">
        <v>39</v>
      </c>
      <c r="O143" s="149">
        <v>0.12</v>
      </c>
      <c r="P143" s="149">
        <f>O143*H143</f>
        <v>1.38</v>
      </c>
      <c r="Q143" s="149">
        <v>0</v>
      </c>
      <c r="R143" s="149">
        <f>Q143*H143</f>
        <v>0</v>
      </c>
      <c r="S143" s="149">
        <v>0</v>
      </c>
      <c r="T143" s="150">
        <f>S143*H143</f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51" t="s">
        <v>134</v>
      </c>
      <c r="AT143" s="151" t="s">
        <v>130</v>
      </c>
      <c r="AU143" s="151" t="s">
        <v>84</v>
      </c>
      <c r="AY143" s="15" t="s">
        <v>128</v>
      </c>
      <c r="BE143" s="152">
        <f>IF(N143="základní",J143,0)</f>
        <v>0</v>
      </c>
      <c r="BF143" s="152">
        <f>IF(N143="snížená",J143,0)</f>
        <v>0</v>
      </c>
      <c r="BG143" s="152">
        <f>IF(N143="zákl. přenesená",J143,0)</f>
        <v>0</v>
      </c>
      <c r="BH143" s="152">
        <f>IF(N143="sníž. přenesená",J143,0)</f>
        <v>0</v>
      </c>
      <c r="BI143" s="152">
        <f>IF(N143="nulová",J143,0)</f>
        <v>0</v>
      </c>
      <c r="BJ143" s="15" t="s">
        <v>82</v>
      </c>
      <c r="BK143" s="152">
        <f>ROUND(I143*H143,2)</f>
        <v>0</v>
      </c>
      <c r="BL143" s="15" t="s">
        <v>134</v>
      </c>
      <c r="BM143" s="151" t="s">
        <v>174</v>
      </c>
    </row>
    <row r="144" spans="1:65" s="2" customFormat="1" ht="21.75" customHeight="1">
      <c r="A144" s="27"/>
      <c r="B144" s="139"/>
      <c r="C144" s="140" t="s">
        <v>185</v>
      </c>
      <c r="D144" s="140" t="s">
        <v>130</v>
      </c>
      <c r="E144" s="141" t="s">
        <v>176</v>
      </c>
      <c r="F144" s="142" t="s">
        <v>177</v>
      </c>
      <c r="G144" s="143" t="s">
        <v>166</v>
      </c>
      <c r="H144" s="144">
        <v>11.5</v>
      </c>
      <c r="I144" s="145"/>
      <c r="J144" s="145">
        <f>ROUND(I144*H144,2)</f>
        <v>0</v>
      </c>
      <c r="K144" s="146"/>
      <c r="L144" s="28"/>
      <c r="M144" s="147" t="s">
        <v>1</v>
      </c>
      <c r="N144" s="148" t="s">
        <v>39</v>
      </c>
      <c r="O144" s="149">
        <v>0.305</v>
      </c>
      <c r="P144" s="149">
        <f>O144*H144</f>
        <v>3.5075</v>
      </c>
      <c r="Q144" s="149">
        <v>0</v>
      </c>
      <c r="R144" s="149">
        <f>Q144*H144</f>
        <v>0</v>
      </c>
      <c r="S144" s="149">
        <v>0</v>
      </c>
      <c r="T144" s="150">
        <f>S144*H144</f>
        <v>0</v>
      </c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R144" s="151" t="s">
        <v>134</v>
      </c>
      <c r="AT144" s="151" t="s">
        <v>130</v>
      </c>
      <c r="AU144" s="151" t="s">
        <v>84</v>
      </c>
      <c r="AY144" s="15" t="s">
        <v>128</v>
      </c>
      <c r="BE144" s="152">
        <f>IF(N144="základní",J144,0)</f>
        <v>0</v>
      </c>
      <c r="BF144" s="152">
        <f>IF(N144="snížená",J144,0)</f>
        <v>0</v>
      </c>
      <c r="BG144" s="152">
        <f>IF(N144="zákl. přenesená",J144,0)</f>
        <v>0</v>
      </c>
      <c r="BH144" s="152">
        <f>IF(N144="sníž. přenesená",J144,0)</f>
        <v>0</v>
      </c>
      <c r="BI144" s="152">
        <f>IF(N144="nulová",J144,0)</f>
        <v>0</v>
      </c>
      <c r="BJ144" s="15" t="s">
        <v>82</v>
      </c>
      <c r="BK144" s="152">
        <f>ROUND(I144*H144,2)</f>
        <v>0</v>
      </c>
      <c r="BL144" s="15" t="s">
        <v>134</v>
      </c>
      <c r="BM144" s="151" t="s">
        <v>178</v>
      </c>
    </row>
    <row r="145" spans="1:65" s="2" customFormat="1" ht="55.5" customHeight="1">
      <c r="A145" s="27"/>
      <c r="B145" s="139"/>
      <c r="C145" s="140" t="s">
        <v>190</v>
      </c>
      <c r="D145" s="140" t="s">
        <v>130</v>
      </c>
      <c r="E145" s="141" t="s">
        <v>180</v>
      </c>
      <c r="F145" s="142" t="s">
        <v>181</v>
      </c>
      <c r="G145" s="143" t="s">
        <v>133</v>
      </c>
      <c r="H145" s="144">
        <v>165</v>
      </c>
      <c r="I145" s="145"/>
      <c r="J145" s="145">
        <f>ROUND(I145*H145,2)</f>
        <v>0</v>
      </c>
      <c r="K145" s="146"/>
      <c r="L145" s="28"/>
      <c r="M145" s="147" t="s">
        <v>1</v>
      </c>
      <c r="N145" s="148" t="s">
        <v>39</v>
      </c>
      <c r="O145" s="149">
        <v>0.002</v>
      </c>
      <c r="P145" s="149">
        <f>O145*H145</f>
        <v>0.33</v>
      </c>
      <c r="Q145" s="149">
        <v>0</v>
      </c>
      <c r="R145" s="149">
        <f>Q145*H145</f>
        <v>0</v>
      </c>
      <c r="S145" s="149">
        <v>0.02</v>
      </c>
      <c r="T145" s="150">
        <f>S145*H145</f>
        <v>3.3000000000000003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R145" s="151" t="s">
        <v>134</v>
      </c>
      <c r="AT145" s="151" t="s">
        <v>130</v>
      </c>
      <c r="AU145" s="151" t="s">
        <v>84</v>
      </c>
      <c r="AY145" s="15" t="s">
        <v>128</v>
      </c>
      <c r="BE145" s="152">
        <f>IF(N145="základní",J145,0)</f>
        <v>0</v>
      </c>
      <c r="BF145" s="152">
        <f>IF(N145="snížená",J145,0)</f>
        <v>0</v>
      </c>
      <c r="BG145" s="152">
        <f>IF(N145="zákl. přenesená",J145,0)</f>
        <v>0</v>
      </c>
      <c r="BH145" s="152">
        <f>IF(N145="sníž. přenesená",J145,0)</f>
        <v>0</v>
      </c>
      <c r="BI145" s="152">
        <f>IF(N145="nulová",J145,0)</f>
        <v>0</v>
      </c>
      <c r="BJ145" s="15" t="s">
        <v>82</v>
      </c>
      <c r="BK145" s="152">
        <f>ROUND(I145*H145,2)</f>
        <v>0</v>
      </c>
      <c r="BL145" s="15" t="s">
        <v>134</v>
      </c>
      <c r="BM145" s="151" t="s">
        <v>182</v>
      </c>
    </row>
    <row r="146" spans="2:63" s="12" customFormat="1" ht="22.9" customHeight="1">
      <c r="B146" s="127"/>
      <c r="D146" s="128" t="s">
        <v>73</v>
      </c>
      <c r="E146" s="137" t="s">
        <v>183</v>
      </c>
      <c r="F146" s="137" t="s">
        <v>184</v>
      </c>
      <c r="J146" s="138">
        <f>BK146</f>
        <v>0</v>
      </c>
      <c r="L146" s="127"/>
      <c r="M146" s="131"/>
      <c r="N146" s="132"/>
      <c r="O146" s="132"/>
      <c r="P146" s="133">
        <f>SUM(P147:P152)</f>
        <v>2.18592</v>
      </c>
      <c r="Q146" s="132"/>
      <c r="R146" s="133">
        <f>SUM(R147:R152)</f>
        <v>0</v>
      </c>
      <c r="S146" s="132"/>
      <c r="T146" s="134">
        <f>SUM(T147:T152)</f>
        <v>0</v>
      </c>
      <c r="AR146" s="128" t="s">
        <v>82</v>
      </c>
      <c r="AT146" s="135" t="s">
        <v>73</v>
      </c>
      <c r="AU146" s="135" t="s">
        <v>82</v>
      </c>
      <c r="AY146" s="128" t="s">
        <v>128</v>
      </c>
      <c r="BK146" s="136">
        <f>SUM(BK147:BK152)</f>
        <v>0</v>
      </c>
    </row>
    <row r="147" spans="1:65" s="2" customFormat="1" ht="33" customHeight="1">
      <c r="A147" s="27"/>
      <c r="B147" s="139"/>
      <c r="C147" s="140" t="s">
        <v>8</v>
      </c>
      <c r="D147" s="140" t="s">
        <v>130</v>
      </c>
      <c r="E147" s="141" t="s">
        <v>186</v>
      </c>
      <c r="F147" s="142" t="s">
        <v>187</v>
      </c>
      <c r="G147" s="143" t="s">
        <v>188</v>
      </c>
      <c r="H147" s="144">
        <v>45.54</v>
      </c>
      <c r="I147" s="145"/>
      <c r="J147" s="145">
        <f>ROUND(I147*H147,2)</f>
        <v>0</v>
      </c>
      <c r="K147" s="146"/>
      <c r="L147" s="28"/>
      <c r="M147" s="147" t="s">
        <v>1</v>
      </c>
      <c r="N147" s="148" t="s">
        <v>39</v>
      </c>
      <c r="O147" s="149">
        <v>0.03</v>
      </c>
      <c r="P147" s="149">
        <f>O147*H147</f>
        <v>1.3661999999999999</v>
      </c>
      <c r="Q147" s="149">
        <v>0</v>
      </c>
      <c r="R147" s="149">
        <f>Q147*H147</f>
        <v>0</v>
      </c>
      <c r="S147" s="149">
        <v>0</v>
      </c>
      <c r="T147" s="150">
        <f>S147*H147</f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51" t="s">
        <v>134</v>
      </c>
      <c r="AT147" s="151" t="s">
        <v>130</v>
      </c>
      <c r="AU147" s="151" t="s">
        <v>84</v>
      </c>
      <c r="AY147" s="15" t="s">
        <v>128</v>
      </c>
      <c r="BE147" s="152">
        <f>IF(N147="základní",J147,0)</f>
        <v>0</v>
      </c>
      <c r="BF147" s="152">
        <f>IF(N147="snížená",J147,0)</f>
        <v>0</v>
      </c>
      <c r="BG147" s="152">
        <f>IF(N147="zákl. přenesená",J147,0)</f>
        <v>0</v>
      </c>
      <c r="BH147" s="152">
        <f>IF(N147="sníž. přenesená",J147,0)</f>
        <v>0</v>
      </c>
      <c r="BI147" s="152">
        <f>IF(N147="nulová",J147,0)</f>
        <v>0</v>
      </c>
      <c r="BJ147" s="15" t="s">
        <v>82</v>
      </c>
      <c r="BK147" s="152">
        <f>ROUND(I147*H147,2)</f>
        <v>0</v>
      </c>
      <c r="BL147" s="15" t="s">
        <v>134</v>
      </c>
      <c r="BM147" s="151" t="s">
        <v>189</v>
      </c>
    </row>
    <row r="148" spans="1:65" s="2" customFormat="1" ht="33" customHeight="1">
      <c r="A148" s="27"/>
      <c r="B148" s="139"/>
      <c r="C148" s="140" t="s">
        <v>202</v>
      </c>
      <c r="D148" s="140" t="s">
        <v>130</v>
      </c>
      <c r="E148" s="141" t="s">
        <v>191</v>
      </c>
      <c r="F148" s="142" t="s">
        <v>192</v>
      </c>
      <c r="G148" s="143" t="s">
        <v>188</v>
      </c>
      <c r="H148" s="144">
        <v>409.86</v>
      </c>
      <c r="I148" s="145"/>
      <c r="J148" s="145">
        <f>ROUND(I148*H148,2)</f>
        <v>0</v>
      </c>
      <c r="K148" s="146"/>
      <c r="L148" s="28"/>
      <c r="M148" s="147" t="s">
        <v>1</v>
      </c>
      <c r="N148" s="148" t="s">
        <v>39</v>
      </c>
      <c r="O148" s="149">
        <v>0.002</v>
      </c>
      <c r="P148" s="149">
        <f>O148*H148</f>
        <v>0.81972</v>
      </c>
      <c r="Q148" s="149">
        <v>0</v>
      </c>
      <c r="R148" s="149">
        <f>Q148*H148</f>
        <v>0</v>
      </c>
      <c r="S148" s="149">
        <v>0</v>
      </c>
      <c r="T148" s="150">
        <f>S148*H148</f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51" t="s">
        <v>134</v>
      </c>
      <c r="AT148" s="151" t="s">
        <v>130</v>
      </c>
      <c r="AU148" s="151" t="s">
        <v>84</v>
      </c>
      <c r="AY148" s="15" t="s">
        <v>128</v>
      </c>
      <c r="BE148" s="152">
        <f>IF(N148="základní",J148,0)</f>
        <v>0</v>
      </c>
      <c r="BF148" s="152">
        <f>IF(N148="snížená",J148,0)</f>
        <v>0</v>
      </c>
      <c r="BG148" s="152">
        <f>IF(N148="zákl. přenesená",J148,0)</f>
        <v>0</v>
      </c>
      <c r="BH148" s="152">
        <f>IF(N148="sníž. přenesená",J148,0)</f>
        <v>0</v>
      </c>
      <c r="BI148" s="152">
        <f>IF(N148="nulová",J148,0)</f>
        <v>0</v>
      </c>
      <c r="BJ148" s="15" t="s">
        <v>82</v>
      </c>
      <c r="BK148" s="152">
        <f>ROUND(I148*H148,2)</f>
        <v>0</v>
      </c>
      <c r="BL148" s="15" t="s">
        <v>134</v>
      </c>
      <c r="BM148" s="151" t="s">
        <v>193</v>
      </c>
    </row>
    <row r="149" spans="1:47" s="2" customFormat="1" ht="19.5">
      <c r="A149" s="27"/>
      <c r="B149" s="28"/>
      <c r="C149" s="27"/>
      <c r="D149" s="153" t="s">
        <v>194</v>
      </c>
      <c r="E149" s="27"/>
      <c r="F149" s="154" t="s">
        <v>195</v>
      </c>
      <c r="G149" s="27"/>
      <c r="H149" s="27"/>
      <c r="I149" s="27"/>
      <c r="J149" s="27"/>
      <c r="K149" s="27"/>
      <c r="L149" s="28"/>
      <c r="M149" s="155"/>
      <c r="N149" s="156"/>
      <c r="O149" s="53"/>
      <c r="P149" s="53"/>
      <c r="Q149" s="53"/>
      <c r="R149" s="53"/>
      <c r="S149" s="53"/>
      <c r="T149" s="54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T149" s="15" t="s">
        <v>194</v>
      </c>
      <c r="AU149" s="15" t="s">
        <v>84</v>
      </c>
    </row>
    <row r="150" spans="2:51" s="13" customFormat="1" ht="11.25">
      <c r="B150" s="157"/>
      <c r="D150" s="153" t="s">
        <v>196</v>
      </c>
      <c r="F150" s="158" t="s">
        <v>247</v>
      </c>
      <c r="H150" s="159">
        <v>409.86</v>
      </c>
      <c r="L150" s="157"/>
      <c r="M150" s="160"/>
      <c r="N150" s="161"/>
      <c r="O150" s="161"/>
      <c r="P150" s="161"/>
      <c r="Q150" s="161"/>
      <c r="R150" s="161"/>
      <c r="S150" s="161"/>
      <c r="T150" s="162"/>
      <c r="AT150" s="163" t="s">
        <v>196</v>
      </c>
      <c r="AU150" s="163" t="s">
        <v>84</v>
      </c>
      <c r="AV150" s="13" t="s">
        <v>84</v>
      </c>
      <c r="AW150" s="13" t="s">
        <v>3</v>
      </c>
      <c r="AX150" s="13" t="s">
        <v>82</v>
      </c>
      <c r="AY150" s="163" t="s">
        <v>128</v>
      </c>
    </row>
    <row r="151" spans="1:65" s="2" customFormat="1" ht="33" customHeight="1">
      <c r="A151" s="27"/>
      <c r="B151" s="139"/>
      <c r="C151" s="140" t="s">
        <v>209</v>
      </c>
      <c r="D151" s="140" t="s">
        <v>130</v>
      </c>
      <c r="E151" s="141" t="s">
        <v>198</v>
      </c>
      <c r="F151" s="142" t="s">
        <v>199</v>
      </c>
      <c r="G151" s="143" t="s">
        <v>188</v>
      </c>
      <c r="H151" s="144">
        <v>42.24</v>
      </c>
      <c r="I151" s="145"/>
      <c r="J151" s="145">
        <f>ROUND(I151*H151,2)</f>
        <v>0</v>
      </c>
      <c r="K151" s="146"/>
      <c r="L151" s="28"/>
      <c r="M151" s="147" t="s">
        <v>1</v>
      </c>
      <c r="N151" s="148" t="s">
        <v>39</v>
      </c>
      <c r="O151" s="149">
        <v>0</v>
      </c>
      <c r="P151" s="149">
        <f>O151*H151</f>
        <v>0</v>
      </c>
      <c r="Q151" s="149">
        <v>0</v>
      </c>
      <c r="R151" s="149">
        <f>Q151*H151</f>
        <v>0</v>
      </c>
      <c r="S151" s="149">
        <v>0</v>
      </c>
      <c r="T151" s="150">
        <f>S151*H151</f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51" t="s">
        <v>134</v>
      </c>
      <c r="AT151" s="151" t="s">
        <v>130</v>
      </c>
      <c r="AU151" s="151" t="s">
        <v>84</v>
      </c>
      <c r="AY151" s="15" t="s">
        <v>128</v>
      </c>
      <c r="BE151" s="152">
        <f>IF(N151="základní",J151,0)</f>
        <v>0</v>
      </c>
      <c r="BF151" s="152">
        <f>IF(N151="snížená",J151,0)</f>
        <v>0</v>
      </c>
      <c r="BG151" s="152">
        <f>IF(N151="zákl. přenesená",J151,0)</f>
        <v>0</v>
      </c>
      <c r="BH151" s="152">
        <f>IF(N151="sníž. přenesená",J151,0)</f>
        <v>0</v>
      </c>
      <c r="BI151" s="152">
        <f>IF(N151="nulová",J151,0)</f>
        <v>0</v>
      </c>
      <c r="BJ151" s="15" t="s">
        <v>82</v>
      </c>
      <c r="BK151" s="152">
        <f>ROUND(I151*H151,2)</f>
        <v>0</v>
      </c>
      <c r="BL151" s="15" t="s">
        <v>134</v>
      </c>
      <c r="BM151" s="151" t="s">
        <v>200</v>
      </c>
    </row>
    <row r="152" spans="2:51" s="13" customFormat="1" ht="11.25">
      <c r="B152" s="157"/>
      <c r="D152" s="153" t="s">
        <v>196</v>
      </c>
      <c r="E152" s="163" t="s">
        <v>1</v>
      </c>
      <c r="F152" s="158" t="s">
        <v>248</v>
      </c>
      <c r="H152" s="159">
        <v>42.24</v>
      </c>
      <c r="L152" s="157"/>
      <c r="M152" s="160"/>
      <c r="N152" s="161"/>
      <c r="O152" s="161"/>
      <c r="P152" s="161"/>
      <c r="Q152" s="161"/>
      <c r="R152" s="161"/>
      <c r="S152" s="161"/>
      <c r="T152" s="162"/>
      <c r="AT152" s="163" t="s">
        <v>196</v>
      </c>
      <c r="AU152" s="163" t="s">
        <v>84</v>
      </c>
      <c r="AV152" s="13" t="s">
        <v>84</v>
      </c>
      <c r="AW152" s="13" t="s">
        <v>29</v>
      </c>
      <c r="AX152" s="13" t="s">
        <v>82</v>
      </c>
      <c r="AY152" s="163" t="s">
        <v>128</v>
      </c>
    </row>
    <row r="153" spans="2:63" s="12" customFormat="1" ht="22.9" customHeight="1">
      <c r="B153" s="127"/>
      <c r="D153" s="128" t="s">
        <v>73</v>
      </c>
      <c r="E153" s="137" t="s">
        <v>207</v>
      </c>
      <c r="F153" s="137" t="s">
        <v>208</v>
      </c>
      <c r="J153" s="138">
        <f>BK153</f>
        <v>0</v>
      </c>
      <c r="L153" s="127"/>
      <c r="M153" s="131"/>
      <c r="N153" s="132"/>
      <c r="O153" s="132"/>
      <c r="P153" s="133">
        <f>P154</f>
        <v>0.101244</v>
      </c>
      <c r="Q153" s="132"/>
      <c r="R153" s="133">
        <f>R154</f>
        <v>0</v>
      </c>
      <c r="S153" s="132"/>
      <c r="T153" s="134">
        <f>T154</f>
        <v>0</v>
      </c>
      <c r="AR153" s="128" t="s">
        <v>82</v>
      </c>
      <c r="AT153" s="135" t="s">
        <v>73</v>
      </c>
      <c r="AU153" s="135" t="s">
        <v>82</v>
      </c>
      <c r="AY153" s="128" t="s">
        <v>128</v>
      </c>
      <c r="BK153" s="136">
        <f>BK154</f>
        <v>0</v>
      </c>
    </row>
    <row r="154" spans="1:65" s="2" customFormat="1" ht="33" customHeight="1">
      <c r="A154" s="27"/>
      <c r="B154" s="139"/>
      <c r="C154" s="140" t="s">
        <v>215</v>
      </c>
      <c r="D154" s="140" t="s">
        <v>130</v>
      </c>
      <c r="E154" s="141" t="s">
        <v>210</v>
      </c>
      <c r="F154" s="142" t="s">
        <v>211</v>
      </c>
      <c r="G154" s="143" t="s">
        <v>188</v>
      </c>
      <c r="H154" s="144">
        <v>1.534</v>
      </c>
      <c r="I154" s="145"/>
      <c r="J154" s="145">
        <f>ROUND(I154*H154,2)</f>
        <v>0</v>
      </c>
      <c r="K154" s="146"/>
      <c r="L154" s="28"/>
      <c r="M154" s="147" t="s">
        <v>1</v>
      </c>
      <c r="N154" s="148" t="s">
        <v>39</v>
      </c>
      <c r="O154" s="149">
        <v>0.066</v>
      </c>
      <c r="P154" s="149">
        <f>O154*H154</f>
        <v>0.101244</v>
      </c>
      <c r="Q154" s="149">
        <v>0</v>
      </c>
      <c r="R154" s="149">
        <f>Q154*H154</f>
        <v>0</v>
      </c>
      <c r="S154" s="149">
        <v>0</v>
      </c>
      <c r="T154" s="150">
        <f>S154*H154</f>
        <v>0</v>
      </c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R154" s="151" t="s">
        <v>134</v>
      </c>
      <c r="AT154" s="151" t="s">
        <v>130</v>
      </c>
      <c r="AU154" s="151" t="s">
        <v>84</v>
      </c>
      <c r="AY154" s="15" t="s">
        <v>128</v>
      </c>
      <c r="BE154" s="152">
        <f>IF(N154="základní",J154,0)</f>
        <v>0</v>
      </c>
      <c r="BF154" s="152">
        <f>IF(N154="snížená",J154,0)</f>
        <v>0</v>
      </c>
      <c r="BG154" s="152">
        <f>IF(N154="zákl. přenesená",J154,0)</f>
        <v>0</v>
      </c>
      <c r="BH154" s="152">
        <f>IF(N154="sníž. přenesená",J154,0)</f>
        <v>0</v>
      </c>
      <c r="BI154" s="152">
        <f>IF(N154="nulová",J154,0)</f>
        <v>0</v>
      </c>
      <c r="BJ154" s="15" t="s">
        <v>82</v>
      </c>
      <c r="BK154" s="152">
        <f>ROUND(I154*H154,2)</f>
        <v>0</v>
      </c>
      <c r="BL154" s="15" t="s">
        <v>134</v>
      </c>
      <c r="BM154" s="151" t="s">
        <v>212</v>
      </c>
    </row>
    <row r="155" spans="2:63" s="12" customFormat="1" ht="22.9" customHeight="1">
      <c r="B155" s="127"/>
      <c r="D155" s="128" t="s">
        <v>73</v>
      </c>
      <c r="E155" s="137" t="s">
        <v>213</v>
      </c>
      <c r="F155" s="137" t="s">
        <v>214</v>
      </c>
      <c r="J155" s="138">
        <f>BK155</f>
        <v>0</v>
      </c>
      <c r="L155" s="127"/>
      <c r="M155" s="131"/>
      <c r="N155" s="132"/>
      <c r="O155" s="132"/>
      <c r="P155" s="133">
        <f>P156</f>
        <v>0</v>
      </c>
      <c r="Q155" s="132"/>
      <c r="R155" s="133">
        <f>R156</f>
        <v>0</v>
      </c>
      <c r="S155" s="132"/>
      <c r="T155" s="134">
        <f>T156</f>
        <v>0</v>
      </c>
      <c r="AR155" s="128" t="s">
        <v>136</v>
      </c>
      <c r="AT155" s="135" t="s">
        <v>73</v>
      </c>
      <c r="AU155" s="135" t="s">
        <v>82</v>
      </c>
      <c r="AY155" s="128" t="s">
        <v>128</v>
      </c>
      <c r="BK155" s="136">
        <f>BK156</f>
        <v>0</v>
      </c>
    </row>
    <row r="156" spans="1:65" s="2" customFormat="1" ht="16.5" customHeight="1">
      <c r="A156" s="27"/>
      <c r="B156" s="139"/>
      <c r="C156" s="140" t="s">
        <v>249</v>
      </c>
      <c r="D156" s="140" t="s">
        <v>130</v>
      </c>
      <c r="E156" s="141" t="s">
        <v>216</v>
      </c>
      <c r="F156" s="142" t="s">
        <v>217</v>
      </c>
      <c r="G156" s="143" t="s">
        <v>218</v>
      </c>
      <c r="H156" s="144">
        <v>1</v>
      </c>
      <c r="I156" s="145"/>
      <c r="J156" s="145">
        <f>ROUND(I156*H156,2)</f>
        <v>0</v>
      </c>
      <c r="K156" s="146"/>
      <c r="L156" s="28"/>
      <c r="M156" s="164" t="s">
        <v>1</v>
      </c>
      <c r="N156" s="165" t="s">
        <v>39</v>
      </c>
      <c r="O156" s="166">
        <v>0</v>
      </c>
      <c r="P156" s="166">
        <f>O156*H156</f>
        <v>0</v>
      </c>
      <c r="Q156" s="166">
        <v>0</v>
      </c>
      <c r="R156" s="166">
        <f>Q156*H156</f>
        <v>0</v>
      </c>
      <c r="S156" s="166">
        <v>0</v>
      </c>
      <c r="T156" s="167">
        <f>S156*H156</f>
        <v>0</v>
      </c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R156" s="151" t="s">
        <v>219</v>
      </c>
      <c r="AT156" s="151" t="s">
        <v>130</v>
      </c>
      <c r="AU156" s="151" t="s">
        <v>84</v>
      </c>
      <c r="AY156" s="15" t="s">
        <v>128</v>
      </c>
      <c r="BE156" s="152">
        <f>IF(N156="základní",J156,0)</f>
        <v>0</v>
      </c>
      <c r="BF156" s="152">
        <f>IF(N156="snížená",J156,0)</f>
        <v>0</v>
      </c>
      <c r="BG156" s="152">
        <f>IF(N156="zákl. přenesená",J156,0)</f>
        <v>0</v>
      </c>
      <c r="BH156" s="152">
        <f>IF(N156="sníž. přenesená",J156,0)</f>
        <v>0</v>
      </c>
      <c r="BI156" s="152">
        <f>IF(N156="nulová",J156,0)</f>
        <v>0</v>
      </c>
      <c r="BJ156" s="15" t="s">
        <v>82</v>
      </c>
      <c r="BK156" s="152">
        <f>ROUND(I156*H156,2)</f>
        <v>0</v>
      </c>
      <c r="BL156" s="15" t="s">
        <v>219</v>
      </c>
      <c r="BM156" s="151" t="s">
        <v>220</v>
      </c>
    </row>
    <row r="157" spans="1:31" s="2" customFormat="1" ht="6.95" customHeight="1">
      <c r="A157" s="27"/>
      <c r="B157" s="42"/>
      <c r="C157" s="43"/>
      <c r="D157" s="43"/>
      <c r="E157" s="43"/>
      <c r="F157" s="43"/>
      <c r="G157" s="43"/>
      <c r="H157" s="43"/>
      <c r="I157" s="43"/>
      <c r="J157" s="43"/>
      <c r="K157" s="43"/>
      <c r="L157" s="28"/>
      <c r="M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</row>
  </sheetData>
  <autoFilter ref="C123:K156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3"/>
  <sheetViews>
    <sheetView showGridLines="0" showZeros="0" workbookViewId="0" topLeftCell="A109">
      <selection activeCell="W122" sqref="W12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8"/>
    </row>
    <row r="2" spans="12:46" s="1" customFormat="1" ht="36.95" customHeight="1">
      <c r="L2" s="211" t="s">
        <v>5</v>
      </c>
      <c r="M2" s="198"/>
      <c r="N2" s="198"/>
      <c r="O2" s="198"/>
      <c r="P2" s="198"/>
      <c r="Q2" s="198"/>
      <c r="R2" s="198"/>
      <c r="S2" s="198"/>
      <c r="T2" s="198"/>
      <c r="U2" s="198"/>
      <c r="V2" s="198"/>
      <c r="AT2" s="15" t="s">
        <v>96</v>
      </c>
    </row>
    <row r="3" spans="2:46" s="1" customFormat="1" ht="6.95" customHeight="1" hidden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84</v>
      </c>
    </row>
    <row r="4" spans="2:46" s="1" customFormat="1" ht="24.95" customHeight="1" hidden="1">
      <c r="B4" s="18"/>
      <c r="D4" s="19" t="s">
        <v>97</v>
      </c>
      <c r="L4" s="18"/>
      <c r="M4" s="89" t="s">
        <v>10</v>
      </c>
      <c r="AT4" s="15" t="s">
        <v>3</v>
      </c>
    </row>
    <row r="5" spans="2:12" s="1" customFormat="1" ht="6.95" customHeight="1" hidden="1">
      <c r="B5" s="18"/>
      <c r="L5" s="18"/>
    </row>
    <row r="6" spans="2:12" s="1" customFormat="1" ht="12" customHeight="1" hidden="1">
      <c r="B6" s="18"/>
      <c r="D6" s="24" t="s">
        <v>14</v>
      </c>
      <c r="L6" s="18"/>
    </row>
    <row r="7" spans="2:12" s="1" customFormat="1" ht="16.5" customHeight="1" hidden="1">
      <c r="B7" s="18"/>
      <c r="E7" s="212" t="str">
        <f>'Rekapitulace stavby'!K6</f>
        <v>Město Petřvald - Opravy MK_2021</v>
      </c>
      <c r="F7" s="213"/>
      <c r="G7" s="213"/>
      <c r="H7" s="213"/>
      <c r="L7" s="18"/>
    </row>
    <row r="8" spans="1:31" s="2" customFormat="1" ht="12" customHeight="1" hidden="1">
      <c r="A8" s="27"/>
      <c r="B8" s="28"/>
      <c r="C8" s="27"/>
      <c r="D8" s="24" t="s">
        <v>98</v>
      </c>
      <c r="E8" s="27"/>
      <c r="F8" s="27"/>
      <c r="G8" s="27"/>
      <c r="H8" s="27"/>
      <c r="I8" s="27"/>
      <c r="J8" s="27"/>
      <c r="K8" s="27"/>
      <c r="L8" s="3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2" customFormat="1" ht="16.5" customHeight="1" hidden="1">
      <c r="A9" s="27"/>
      <c r="B9" s="28"/>
      <c r="C9" s="27"/>
      <c r="D9" s="27"/>
      <c r="E9" s="178" t="s">
        <v>250</v>
      </c>
      <c r="F9" s="214"/>
      <c r="G9" s="214"/>
      <c r="H9" s="214"/>
      <c r="I9" s="27"/>
      <c r="J9" s="27"/>
      <c r="K9" s="27"/>
      <c r="L9" s="3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</row>
    <row r="10" spans="1:31" s="2" customFormat="1" ht="11.25" hidden="1">
      <c r="A10" s="27"/>
      <c r="B10" s="28"/>
      <c r="C10" s="27"/>
      <c r="D10" s="27"/>
      <c r="E10" s="27"/>
      <c r="F10" s="27"/>
      <c r="G10" s="27"/>
      <c r="H10" s="27"/>
      <c r="I10" s="27"/>
      <c r="J10" s="27"/>
      <c r="K10" s="27"/>
      <c r="L10" s="3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2" customFormat="1" ht="12" customHeight="1" hidden="1">
      <c r="A11" s="27"/>
      <c r="B11" s="28"/>
      <c r="C11" s="27"/>
      <c r="D11" s="24" t="s">
        <v>16</v>
      </c>
      <c r="E11" s="27"/>
      <c r="F11" s="22" t="s">
        <v>1</v>
      </c>
      <c r="G11" s="27"/>
      <c r="H11" s="27"/>
      <c r="I11" s="24" t="s">
        <v>17</v>
      </c>
      <c r="J11" s="22" t="s">
        <v>1</v>
      </c>
      <c r="K11" s="27"/>
      <c r="L11" s="3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</row>
    <row r="12" spans="1:31" s="2" customFormat="1" ht="12" customHeight="1" hidden="1">
      <c r="A12" s="27"/>
      <c r="B12" s="28"/>
      <c r="C12" s="27"/>
      <c r="D12" s="24" t="s">
        <v>18</v>
      </c>
      <c r="E12" s="27"/>
      <c r="F12" s="22" t="s">
        <v>19</v>
      </c>
      <c r="G12" s="27"/>
      <c r="H12" s="27"/>
      <c r="I12" s="24" t="s">
        <v>20</v>
      </c>
      <c r="J12" s="50">
        <f>'Rekapitulace stavby'!AN8</f>
        <v>0</v>
      </c>
      <c r="K12" s="27"/>
      <c r="L12" s="3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1:31" s="2" customFormat="1" ht="10.9" customHeight="1" hidden="1">
      <c r="A13" s="27"/>
      <c r="B13" s="28"/>
      <c r="C13" s="27"/>
      <c r="D13" s="27"/>
      <c r="E13" s="27"/>
      <c r="F13" s="27"/>
      <c r="G13" s="27"/>
      <c r="H13" s="27"/>
      <c r="I13" s="27"/>
      <c r="J13" s="27"/>
      <c r="K13" s="27"/>
      <c r="L13" s="3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1:31" s="2" customFormat="1" ht="12" customHeight="1" hidden="1">
      <c r="A14" s="27"/>
      <c r="B14" s="28"/>
      <c r="C14" s="27"/>
      <c r="D14" s="24" t="s">
        <v>21</v>
      </c>
      <c r="E14" s="27"/>
      <c r="F14" s="27"/>
      <c r="G14" s="27"/>
      <c r="H14" s="27"/>
      <c r="I14" s="24" t="s">
        <v>22</v>
      </c>
      <c r="J14" s="22" t="s">
        <v>23</v>
      </c>
      <c r="K14" s="27"/>
      <c r="L14" s="3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s="2" customFormat="1" ht="18" customHeight="1" hidden="1">
      <c r="A15" s="27"/>
      <c r="B15" s="28"/>
      <c r="C15" s="27"/>
      <c r="D15" s="27"/>
      <c r="E15" s="22" t="s">
        <v>24</v>
      </c>
      <c r="F15" s="27"/>
      <c r="G15" s="27"/>
      <c r="H15" s="27"/>
      <c r="I15" s="24" t="s">
        <v>25</v>
      </c>
      <c r="J15" s="22" t="s">
        <v>1</v>
      </c>
      <c r="K15" s="27"/>
      <c r="L15" s="3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1" s="2" customFormat="1" ht="6.95" customHeight="1" hidden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3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</row>
    <row r="17" spans="1:31" s="2" customFormat="1" ht="12" customHeight="1" hidden="1">
      <c r="A17" s="27"/>
      <c r="B17" s="28"/>
      <c r="C17" s="27"/>
      <c r="D17" s="24" t="s">
        <v>26</v>
      </c>
      <c r="E17" s="27"/>
      <c r="F17" s="27"/>
      <c r="G17" s="27"/>
      <c r="H17" s="27"/>
      <c r="I17" s="24" t="s">
        <v>22</v>
      </c>
      <c r="J17" s="22" t="str">
        <f>'Rekapitulace stavby'!AN13</f>
        <v/>
      </c>
      <c r="K17" s="27"/>
      <c r="L17" s="3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" customFormat="1" ht="18" customHeight="1" hidden="1">
      <c r="A18" s="27"/>
      <c r="B18" s="28"/>
      <c r="C18" s="27"/>
      <c r="D18" s="27"/>
      <c r="E18" s="197" t="str">
        <f>'Rekapitulace stavby'!E14</f>
        <v xml:space="preserve"> </v>
      </c>
      <c r="F18" s="197"/>
      <c r="G18" s="197"/>
      <c r="H18" s="197"/>
      <c r="I18" s="24" t="s">
        <v>25</v>
      </c>
      <c r="J18" s="22" t="str">
        <f>'Rekapitulace stavby'!AN14</f>
        <v/>
      </c>
      <c r="K18" s="27"/>
      <c r="L18" s="3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" customFormat="1" ht="6.95" customHeight="1" hidden="1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3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s="2" customFormat="1" ht="12" customHeight="1" hidden="1">
      <c r="A20" s="27"/>
      <c r="B20" s="28"/>
      <c r="C20" s="27"/>
      <c r="D20" s="24" t="s">
        <v>28</v>
      </c>
      <c r="E20" s="27"/>
      <c r="F20" s="27"/>
      <c r="G20" s="27"/>
      <c r="H20" s="27"/>
      <c r="I20" s="24" t="s">
        <v>22</v>
      </c>
      <c r="J20" s="22" t="e">
        <f>IF(#REF!="","",#REF!)</f>
        <v>#REF!</v>
      </c>
      <c r="K20" s="27"/>
      <c r="L20" s="3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s="2" customFormat="1" ht="18" customHeight="1" hidden="1">
      <c r="A21" s="27"/>
      <c r="B21" s="28"/>
      <c r="C21" s="27"/>
      <c r="D21" s="27"/>
      <c r="E21" s="22" t="e">
        <f>IF(#REF!="","",#REF!)</f>
        <v>#REF!</v>
      </c>
      <c r="F21" s="27"/>
      <c r="G21" s="27"/>
      <c r="H21" s="27"/>
      <c r="I21" s="24" t="s">
        <v>25</v>
      </c>
      <c r="J21" s="22" t="str">
        <f>IF('Rekapitulace stavby'!AN17="","",'Rekapitulace stavby'!AN17)</f>
        <v/>
      </c>
      <c r="K21" s="27"/>
      <c r="L21" s="3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s="2" customFormat="1" ht="6.95" customHeight="1" hidden="1">
      <c r="A22" s="27"/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s="2" customFormat="1" ht="12" customHeight="1" hidden="1">
      <c r="A23" s="27"/>
      <c r="B23" s="28"/>
      <c r="C23" s="27"/>
      <c r="D23" s="24" t="s">
        <v>30</v>
      </c>
      <c r="E23" s="27"/>
      <c r="F23" s="27"/>
      <c r="G23" s="27"/>
      <c r="H23" s="27"/>
      <c r="I23" s="24" t="s">
        <v>22</v>
      </c>
      <c r="J23" s="22" t="s">
        <v>31</v>
      </c>
      <c r="K23" s="27"/>
      <c r="L23" s="3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s="2" customFormat="1" ht="18" customHeight="1" hidden="1">
      <c r="A24" s="27"/>
      <c r="B24" s="28"/>
      <c r="C24" s="27"/>
      <c r="D24" s="27"/>
      <c r="E24" s="22" t="s">
        <v>32</v>
      </c>
      <c r="F24" s="27"/>
      <c r="G24" s="27"/>
      <c r="H24" s="27"/>
      <c r="I24" s="24" t="s">
        <v>25</v>
      </c>
      <c r="J24" s="22" t="s">
        <v>1</v>
      </c>
      <c r="K24" s="27"/>
      <c r="L24" s="3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s="2" customFormat="1" ht="6.95" customHeight="1" hidden="1">
      <c r="A25" s="27"/>
      <c r="B25" s="28"/>
      <c r="C25" s="27"/>
      <c r="D25" s="27"/>
      <c r="E25" s="27"/>
      <c r="F25" s="27"/>
      <c r="G25" s="27"/>
      <c r="H25" s="27"/>
      <c r="I25" s="27"/>
      <c r="J25" s="27"/>
      <c r="K25" s="27"/>
      <c r="L25" s="3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s="2" customFormat="1" ht="12" customHeight="1" hidden="1">
      <c r="A26" s="27"/>
      <c r="B26" s="28"/>
      <c r="C26" s="27"/>
      <c r="D26" s="24" t="s">
        <v>33</v>
      </c>
      <c r="E26" s="27"/>
      <c r="F26" s="27"/>
      <c r="G26" s="27"/>
      <c r="H26" s="27"/>
      <c r="I26" s="27"/>
      <c r="J26" s="27"/>
      <c r="K26" s="27"/>
      <c r="L26" s="3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s="8" customFormat="1" ht="16.5" customHeight="1" hidden="1">
      <c r="A27" s="90"/>
      <c r="B27" s="91"/>
      <c r="C27" s="90"/>
      <c r="D27" s="90"/>
      <c r="E27" s="200" t="s">
        <v>1</v>
      </c>
      <c r="F27" s="200"/>
      <c r="G27" s="200"/>
      <c r="H27" s="200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5" customHeight="1" hidden="1">
      <c r="A28" s="27"/>
      <c r="B28" s="28"/>
      <c r="C28" s="27"/>
      <c r="D28" s="27"/>
      <c r="E28" s="27"/>
      <c r="F28" s="27"/>
      <c r="G28" s="27"/>
      <c r="H28" s="27"/>
      <c r="I28" s="27"/>
      <c r="J28" s="27"/>
      <c r="K28" s="27"/>
      <c r="L28" s="3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s="2" customFormat="1" ht="6.95" customHeight="1" hidden="1">
      <c r="A29" s="27"/>
      <c r="B29" s="28"/>
      <c r="C29" s="27"/>
      <c r="D29" s="61"/>
      <c r="E29" s="61"/>
      <c r="F29" s="61"/>
      <c r="G29" s="61"/>
      <c r="H29" s="61"/>
      <c r="I29" s="61"/>
      <c r="J29" s="61"/>
      <c r="K29" s="61"/>
      <c r="L29" s="3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s="2" customFormat="1" ht="25.35" customHeight="1" hidden="1">
      <c r="A30" s="27"/>
      <c r="B30" s="28"/>
      <c r="C30" s="27"/>
      <c r="D30" s="93" t="s">
        <v>34</v>
      </c>
      <c r="E30" s="27"/>
      <c r="F30" s="27"/>
      <c r="G30" s="27"/>
      <c r="H30" s="27"/>
      <c r="I30" s="27"/>
      <c r="J30" s="66">
        <f>ROUND(J123,2)</f>
        <v>0</v>
      </c>
      <c r="K30" s="27"/>
      <c r="L30" s="3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2" customFormat="1" ht="6.95" customHeight="1" hidden="1">
      <c r="A31" s="27"/>
      <c r="B31" s="28"/>
      <c r="C31" s="27"/>
      <c r="D31" s="61"/>
      <c r="E31" s="61"/>
      <c r="F31" s="61"/>
      <c r="G31" s="61"/>
      <c r="H31" s="61"/>
      <c r="I31" s="61"/>
      <c r="J31" s="61"/>
      <c r="K31" s="61"/>
      <c r="L31" s="3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s="2" customFormat="1" ht="14.45" customHeight="1" hidden="1">
      <c r="A32" s="27"/>
      <c r="B32" s="28"/>
      <c r="C32" s="27"/>
      <c r="D32" s="27"/>
      <c r="E32" s="27"/>
      <c r="F32" s="31" t="s">
        <v>36</v>
      </c>
      <c r="G32" s="27"/>
      <c r="H32" s="27"/>
      <c r="I32" s="31" t="s">
        <v>35</v>
      </c>
      <c r="J32" s="31" t="s">
        <v>37</v>
      </c>
      <c r="K32" s="27"/>
      <c r="L32" s="3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s="2" customFormat="1" ht="14.45" customHeight="1" hidden="1">
      <c r="A33" s="27"/>
      <c r="B33" s="28"/>
      <c r="C33" s="27"/>
      <c r="D33" s="94" t="s">
        <v>38</v>
      </c>
      <c r="E33" s="24" t="s">
        <v>39</v>
      </c>
      <c r="F33" s="95">
        <f>ROUND((SUM(BE123:BE162)),2)</f>
        <v>0</v>
      </c>
      <c r="G33" s="27"/>
      <c r="H33" s="27"/>
      <c r="I33" s="96">
        <v>0.21</v>
      </c>
      <c r="J33" s="95">
        <f>ROUND(((SUM(BE123:BE162))*I33),2)</f>
        <v>0</v>
      </c>
      <c r="K33" s="27"/>
      <c r="L33" s="3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1:31" s="2" customFormat="1" ht="14.45" customHeight="1" hidden="1">
      <c r="A34" s="27"/>
      <c r="B34" s="28"/>
      <c r="C34" s="27"/>
      <c r="D34" s="27"/>
      <c r="E34" s="24" t="s">
        <v>40</v>
      </c>
      <c r="F34" s="95">
        <f>ROUND((SUM(BF123:BF162)),2)</f>
        <v>0</v>
      </c>
      <c r="G34" s="27"/>
      <c r="H34" s="27"/>
      <c r="I34" s="96">
        <v>0.15</v>
      </c>
      <c r="J34" s="95">
        <f>ROUND(((SUM(BF123:BF162))*I34),2)</f>
        <v>0</v>
      </c>
      <c r="K34" s="27"/>
      <c r="L34" s="3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1:31" s="2" customFormat="1" ht="14.45" customHeight="1" hidden="1">
      <c r="A35" s="27"/>
      <c r="B35" s="28"/>
      <c r="C35" s="27"/>
      <c r="D35" s="27"/>
      <c r="E35" s="24" t="s">
        <v>41</v>
      </c>
      <c r="F35" s="95">
        <f>ROUND((SUM(BG123:BG162)),2)</f>
        <v>0</v>
      </c>
      <c r="G35" s="27"/>
      <c r="H35" s="27"/>
      <c r="I35" s="96">
        <v>0.21</v>
      </c>
      <c r="J35" s="95">
        <f>0</f>
        <v>0</v>
      </c>
      <c r="K35" s="27"/>
      <c r="L35" s="3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1:31" s="2" customFormat="1" ht="14.45" customHeight="1" hidden="1">
      <c r="A36" s="27"/>
      <c r="B36" s="28"/>
      <c r="C36" s="27"/>
      <c r="D36" s="27"/>
      <c r="E36" s="24" t="s">
        <v>42</v>
      </c>
      <c r="F36" s="95">
        <f>ROUND((SUM(BH123:BH162)),2)</f>
        <v>0</v>
      </c>
      <c r="G36" s="27"/>
      <c r="H36" s="27"/>
      <c r="I36" s="96">
        <v>0.15</v>
      </c>
      <c r="J36" s="95">
        <f>0</f>
        <v>0</v>
      </c>
      <c r="K36" s="27"/>
      <c r="L36" s="3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1:31" s="2" customFormat="1" ht="14.45" customHeight="1" hidden="1">
      <c r="A37" s="27"/>
      <c r="B37" s="28"/>
      <c r="C37" s="27"/>
      <c r="D37" s="27"/>
      <c r="E37" s="24" t="s">
        <v>43</v>
      </c>
      <c r="F37" s="95">
        <f>ROUND((SUM(BI123:BI162)),2)</f>
        <v>0</v>
      </c>
      <c r="G37" s="27"/>
      <c r="H37" s="27"/>
      <c r="I37" s="96">
        <v>0</v>
      </c>
      <c r="J37" s="95">
        <f>0</f>
        <v>0</v>
      </c>
      <c r="K37" s="27"/>
      <c r="L37" s="3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s="2" customFormat="1" ht="6.95" customHeight="1" hidden="1">
      <c r="A38" s="27"/>
      <c r="B38" s="28"/>
      <c r="C38" s="27"/>
      <c r="D38" s="27"/>
      <c r="E38" s="27"/>
      <c r="F38" s="27"/>
      <c r="G38" s="27"/>
      <c r="H38" s="27"/>
      <c r="I38" s="27"/>
      <c r="J38" s="27"/>
      <c r="K38" s="27"/>
      <c r="L38" s="3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s="2" customFormat="1" ht="25.35" customHeight="1" hidden="1">
      <c r="A39" s="27"/>
      <c r="B39" s="28"/>
      <c r="C39" s="97"/>
      <c r="D39" s="98" t="s">
        <v>44</v>
      </c>
      <c r="E39" s="55"/>
      <c r="F39" s="55"/>
      <c r="G39" s="99" t="s">
        <v>45</v>
      </c>
      <c r="H39" s="100" t="s">
        <v>46</v>
      </c>
      <c r="I39" s="55"/>
      <c r="J39" s="101">
        <f>SUM(J30:J37)</f>
        <v>0</v>
      </c>
      <c r="K39" s="102"/>
      <c r="L39" s="3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s="2" customFormat="1" ht="14.45" customHeight="1" hidden="1">
      <c r="A40" s="27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3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2:12" s="1" customFormat="1" ht="14.45" customHeight="1" hidden="1">
      <c r="B41" s="18"/>
      <c r="L41" s="18"/>
    </row>
    <row r="42" spans="2:12" s="1" customFormat="1" ht="14.45" customHeight="1" hidden="1">
      <c r="B42" s="18"/>
      <c r="L42" s="18"/>
    </row>
    <row r="43" spans="2:12" s="1" customFormat="1" ht="14.45" customHeight="1" hidden="1">
      <c r="B43" s="18"/>
      <c r="L43" s="18"/>
    </row>
    <row r="44" spans="2:12" s="1" customFormat="1" ht="14.45" customHeight="1" hidden="1">
      <c r="B44" s="18"/>
      <c r="L44" s="18"/>
    </row>
    <row r="45" spans="2:12" s="1" customFormat="1" ht="14.45" customHeight="1" hidden="1">
      <c r="B45" s="18"/>
      <c r="L45" s="18"/>
    </row>
    <row r="46" spans="2:12" s="1" customFormat="1" ht="14.45" customHeight="1" hidden="1">
      <c r="B46" s="18"/>
      <c r="L46" s="18"/>
    </row>
    <row r="47" spans="2:12" s="1" customFormat="1" ht="14.45" customHeight="1" hidden="1">
      <c r="B47" s="18"/>
      <c r="L47" s="18"/>
    </row>
    <row r="48" spans="2:12" s="1" customFormat="1" ht="14.45" customHeight="1" hidden="1">
      <c r="B48" s="18"/>
      <c r="L48" s="18"/>
    </row>
    <row r="49" spans="2:12" s="1" customFormat="1" ht="14.45" customHeight="1" hidden="1">
      <c r="B49" s="18"/>
      <c r="L49" s="18"/>
    </row>
    <row r="50" spans="2:12" s="2" customFormat="1" ht="14.45" customHeight="1" hidden="1">
      <c r="B50" s="37"/>
      <c r="D50" s="38" t="s">
        <v>47</v>
      </c>
      <c r="E50" s="39"/>
      <c r="F50" s="39"/>
      <c r="G50" s="38" t="s">
        <v>48</v>
      </c>
      <c r="H50" s="39"/>
      <c r="I50" s="39"/>
      <c r="J50" s="39"/>
      <c r="K50" s="39"/>
      <c r="L50" s="37"/>
    </row>
    <row r="51" spans="2:12" ht="11.25" hidden="1">
      <c r="B51" s="18"/>
      <c r="L51" s="18"/>
    </row>
    <row r="52" spans="2:12" ht="11.25" hidden="1">
      <c r="B52" s="18"/>
      <c r="L52" s="18"/>
    </row>
    <row r="53" spans="2:12" ht="11.25" hidden="1">
      <c r="B53" s="18"/>
      <c r="L53" s="18"/>
    </row>
    <row r="54" spans="2:12" ht="11.25" hidden="1">
      <c r="B54" s="18"/>
      <c r="L54" s="18"/>
    </row>
    <row r="55" spans="2:12" ht="11.25" hidden="1">
      <c r="B55" s="18"/>
      <c r="L55" s="18"/>
    </row>
    <row r="56" spans="2:12" ht="11.25" hidden="1">
      <c r="B56" s="18"/>
      <c r="L56" s="18"/>
    </row>
    <row r="57" spans="2:12" ht="11.25" hidden="1">
      <c r="B57" s="18"/>
      <c r="L57" s="18"/>
    </row>
    <row r="58" spans="2:12" ht="11.25" hidden="1">
      <c r="B58" s="18"/>
      <c r="L58" s="18"/>
    </row>
    <row r="59" spans="2:12" ht="11.25" hidden="1">
      <c r="B59" s="18"/>
      <c r="L59" s="18"/>
    </row>
    <row r="60" spans="2:12" ht="11.25" hidden="1">
      <c r="B60" s="18"/>
      <c r="L60" s="18"/>
    </row>
    <row r="61" spans="1:31" s="2" customFormat="1" ht="12.75" hidden="1">
      <c r="A61" s="27"/>
      <c r="B61" s="28"/>
      <c r="C61" s="27"/>
      <c r="D61" s="40" t="s">
        <v>49</v>
      </c>
      <c r="E61" s="30"/>
      <c r="F61" s="103" t="s">
        <v>50</v>
      </c>
      <c r="G61" s="40" t="s">
        <v>49</v>
      </c>
      <c r="H61" s="30"/>
      <c r="I61" s="30"/>
      <c r="J61" s="104" t="s">
        <v>50</v>
      </c>
      <c r="K61" s="30"/>
      <c r="L61" s="3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2:12" ht="11.25" hidden="1">
      <c r="B62" s="18"/>
      <c r="L62" s="18"/>
    </row>
    <row r="63" spans="2:12" ht="11.25" hidden="1">
      <c r="B63" s="18"/>
      <c r="L63" s="18"/>
    </row>
    <row r="64" spans="2:12" ht="11.25" hidden="1">
      <c r="B64" s="18"/>
      <c r="L64" s="18"/>
    </row>
    <row r="65" spans="1:31" s="2" customFormat="1" ht="12.75" hidden="1">
      <c r="A65" s="27"/>
      <c r="B65" s="28"/>
      <c r="C65" s="27"/>
      <c r="D65" s="38" t="s">
        <v>51</v>
      </c>
      <c r="E65" s="41"/>
      <c r="F65" s="41"/>
      <c r="G65" s="38" t="s">
        <v>52</v>
      </c>
      <c r="H65" s="41"/>
      <c r="I65" s="41"/>
      <c r="J65" s="41"/>
      <c r="K65" s="41"/>
      <c r="L65" s="3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2:12" ht="11.25" hidden="1">
      <c r="B66" s="18"/>
      <c r="L66" s="18"/>
    </row>
    <row r="67" spans="2:12" ht="11.25" hidden="1">
      <c r="B67" s="18"/>
      <c r="L67" s="18"/>
    </row>
    <row r="68" spans="2:12" ht="11.25" hidden="1">
      <c r="B68" s="18"/>
      <c r="L68" s="18"/>
    </row>
    <row r="69" spans="2:12" ht="11.25" hidden="1">
      <c r="B69" s="18"/>
      <c r="L69" s="18"/>
    </row>
    <row r="70" spans="2:12" ht="11.25" hidden="1">
      <c r="B70" s="18"/>
      <c r="L70" s="18"/>
    </row>
    <row r="71" spans="2:12" ht="11.25" hidden="1">
      <c r="B71" s="18"/>
      <c r="L71" s="18"/>
    </row>
    <row r="72" spans="2:12" ht="11.25" hidden="1">
      <c r="B72" s="18"/>
      <c r="L72" s="18"/>
    </row>
    <row r="73" spans="2:12" ht="11.25" hidden="1">
      <c r="B73" s="18"/>
      <c r="L73" s="18"/>
    </row>
    <row r="74" spans="2:12" ht="11.25" hidden="1">
      <c r="B74" s="18"/>
      <c r="L74" s="18"/>
    </row>
    <row r="75" spans="2:12" ht="11.25" hidden="1">
      <c r="B75" s="18"/>
      <c r="L75" s="18"/>
    </row>
    <row r="76" spans="1:31" s="2" customFormat="1" ht="12.75" hidden="1">
      <c r="A76" s="27"/>
      <c r="B76" s="28"/>
      <c r="C76" s="27"/>
      <c r="D76" s="40" t="s">
        <v>49</v>
      </c>
      <c r="E76" s="30"/>
      <c r="F76" s="103" t="s">
        <v>50</v>
      </c>
      <c r="G76" s="40" t="s">
        <v>49</v>
      </c>
      <c r="H76" s="30"/>
      <c r="I76" s="30"/>
      <c r="J76" s="104" t="s">
        <v>50</v>
      </c>
      <c r="K76" s="30"/>
      <c r="L76" s="3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1:31" s="2" customFormat="1" ht="14.45" customHeight="1" hidden="1">
      <c r="A77" s="27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78" ht="11.25" hidden="1"/>
    <row r="79" ht="11.25" hidden="1"/>
    <row r="80" ht="11.25" hidden="1"/>
    <row r="81" spans="1:31" s="2" customFormat="1" ht="6.95" customHeight="1" hidden="1">
      <c r="A81" s="27"/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1:31" s="2" customFormat="1" ht="24.95" customHeight="1" hidden="1">
      <c r="A82" s="27"/>
      <c r="B82" s="28"/>
      <c r="C82" s="19" t="s">
        <v>100</v>
      </c>
      <c r="D82" s="27"/>
      <c r="E82" s="27"/>
      <c r="F82" s="27"/>
      <c r="G82" s="27"/>
      <c r="H82" s="27"/>
      <c r="I82" s="27"/>
      <c r="J82" s="27"/>
      <c r="K82" s="27"/>
      <c r="L82" s="3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1:31" s="2" customFormat="1" ht="6.95" customHeight="1" hidden="1">
      <c r="A83" s="27"/>
      <c r="B83" s="28"/>
      <c r="C83" s="27"/>
      <c r="D83" s="27"/>
      <c r="E83" s="27"/>
      <c r="F83" s="27"/>
      <c r="G83" s="27"/>
      <c r="H83" s="27"/>
      <c r="I83" s="27"/>
      <c r="J83" s="27"/>
      <c r="K83" s="27"/>
      <c r="L83" s="3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1:31" s="2" customFormat="1" ht="12" customHeight="1" hidden="1">
      <c r="A84" s="27"/>
      <c r="B84" s="28"/>
      <c r="C84" s="24" t="s">
        <v>14</v>
      </c>
      <c r="D84" s="27"/>
      <c r="E84" s="27"/>
      <c r="F84" s="27"/>
      <c r="G84" s="27"/>
      <c r="H84" s="27"/>
      <c r="I84" s="27"/>
      <c r="J84" s="27"/>
      <c r="K84" s="27"/>
      <c r="L84" s="3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1:31" s="2" customFormat="1" ht="16.5" customHeight="1" hidden="1">
      <c r="A85" s="27"/>
      <c r="B85" s="28"/>
      <c r="C85" s="27"/>
      <c r="D85" s="27"/>
      <c r="E85" s="212" t="str">
        <f>E7</f>
        <v>Město Petřvald - Opravy MK_2021</v>
      </c>
      <c r="F85" s="213"/>
      <c r="G85" s="213"/>
      <c r="H85" s="213"/>
      <c r="I85" s="27"/>
      <c r="J85" s="27"/>
      <c r="K85" s="27"/>
      <c r="L85" s="3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86" spans="1:31" s="2" customFormat="1" ht="12" customHeight="1" hidden="1">
      <c r="A86" s="27"/>
      <c r="B86" s="28"/>
      <c r="C86" s="24" t="s">
        <v>98</v>
      </c>
      <c r="D86" s="27"/>
      <c r="E86" s="27"/>
      <c r="F86" s="27"/>
      <c r="G86" s="27"/>
      <c r="H86" s="27"/>
      <c r="I86" s="27"/>
      <c r="J86" s="27"/>
      <c r="K86" s="27"/>
      <c r="L86" s="3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</row>
    <row r="87" spans="1:31" s="2" customFormat="1" ht="16.5" customHeight="1" hidden="1">
      <c r="A87" s="27"/>
      <c r="B87" s="28"/>
      <c r="C87" s="27"/>
      <c r="D87" s="27"/>
      <c r="E87" s="178" t="str">
        <f>E9</f>
        <v>05 - Oprava MK ul. Na Pořadí</v>
      </c>
      <c r="F87" s="214"/>
      <c r="G87" s="214"/>
      <c r="H87" s="214"/>
      <c r="I87" s="27"/>
      <c r="J87" s="27"/>
      <c r="K87" s="27"/>
      <c r="L87" s="3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</row>
    <row r="88" spans="1:31" s="2" customFormat="1" ht="6.95" customHeight="1" hidden="1">
      <c r="A88" s="27"/>
      <c r="B88" s="28"/>
      <c r="C88" s="27"/>
      <c r="D88" s="27"/>
      <c r="E88" s="27"/>
      <c r="F88" s="27"/>
      <c r="G88" s="27"/>
      <c r="H88" s="27"/>
      <c r="I88" s="27"/>
      <c r="J88" s="27"/>
      <c r="K88" s="27"/>
      <c r="L88" s="3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</row>
    <row r="89" spans="1:31" s="2" customFormat="1" ht="12" customHeight="1" hidden="1">
      <c r="A89" s="27"/>
      <c r="B89" s="28"/>
      <c r="C89" s="24" t="s">
        <v>18</v>
      </c>
      <c r="D89" s="27"/>
      <c r="E89" s="27"/>
      <c r="F89" s="22" t="str">
        <f>F12</f>
        <v>Petřvald</v>
      </c>
      <c r="G89" s="27"/>
      <c r="H89" s="27"/>
      <c r="I89" s="24" t="s">
        <v>20</v>
      </c>
      <c r="J89" s="50">
        <f>IF(J12="","",J12)</f>
        <v>0</v>
      </c>
      <c r="K89" s="27"/>
      <c r="L89" s="3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</row>
    <row r="90" spans="1:31" s="2" customFormat="1" ht="6.95" customHeight="1" hidden="1">
      <c r="A90" s="27"/>
      <c r="B90" s="28"/>
      <c r="C90" s="27"/>
      <c r="D90" s="27"/>
      <c r="E90" s="27"/>
      <c r="F90" s="27"/>
      <c r="G90" s="27"/>
      <c r="H90" s="27"/>
      <c r="I90" s="27"/>
      <c r="J90" s="27"/>
      <c r="K90" s="27"/>
      <c r="L90" s="3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</row>
    <row r="91" spans="1:31" s="2" customFormat="1" ht="15.2" customHeight="1" hidden="1">
      <c r="A91" s="27"/>
      <c r="B91" s="28"/>
      <c r="C91" s="24" t="s">
        <v>21</v>
      </c>
      <c r="D91" s="27"/>
      <c r="E91" s="27"/>
      <c r="F91" s="22" t="str">
        <f>E15</f>
        <v>Město Petřvald</v>
      </c>
      <c r="G91" s="27"/>
      <c r="H91" s="27"/>
      <c r="I91" s="24" t="s">
        <v>28</v>
      </c>
      <c r="J91" s="25" t="e">
        <f>E21</f>
        <v>#REF!</v>
      </c>
      <c r="K91" s="27"/>
      <c r="L91" s="3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</row>
    <row r="92" spans="1:31" s="2" customFormat="1" ht="15.2" customHeight="1" hidden="1">
      <c r="A92" s="27"/>
      <c r="B92" s="28"/>
      <c r="C92" s="24" t="s">
        <v>26</v>
      </c>
      <c r="D92" s="27"/>
      <c r="E92" s="27"/>
      <c r="F92" s="22" t="str">
        <f>IF(E18="","",E18)</f>
        <v xml:space="preserve"> </v>
      </c>
      <c r="G92" s="27"/>
      <c r="H92" s="27"/>
      <c r="I92" s="24" t="s">
        <v>30</v>
      </c>
      <c r="J92" s="25" t="str">
        <f>E24</f>
        <v>Ing. Pavol Lipták</v>
      </c>
      <c r="K92" s="27"/>
      <c r="L92" s="3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</row>
    <row r="93" spans="1:31" s="2" customFormat="1" ht="10.35" customHeight="1" hidden="1">
      <c r="A93" s="27"/>
      <c r="B93" s="28"/>
      <c r="C93" s="27"/>
      <c r="D93" s="27"/>
      <c r="E93" s="27"/>
      <c r="F93" s="27"/>
      <c r="G93" s="27"/>
      <c r="H93" s="27"/>
      <c r="I93" s="27"/>
      <c r="J93" s="27"/>
      <c r="K93" s="27"/>
      <c r="L93" s="3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</row>
    <row r="94" spans="1:31" s="2" customFormat="1" ht="29.25" customHeight="1" hidden="1">
      <c r="A94" s="27"/>
      <c r="B94" s="28"/>
      <c r="C94" s="105" t="s">
        <v>101</v>
      </c>
      <c r="D94" s="97"/>
      <c r="E94" s="97"/>
      <c r="F94" s="97"/>
      <c r="G94" s="97"/>
      <c r="H94" s="97"/>
      <c r="I94" s="97"/>
      <c r="J94" s="106" t="s">
        <v>102</v>
      </c>
      <c r="K94" s="97"/>
      <c r="L94" s="3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</row>
    <row r="95" spans="1:31" s="2" customFormat="1" ht="10.35" customHeight="1" hidden="1">
      <c r="A95" s="27"/>
      <c r="B95" s="28"/>
      <c r="C95" s="27"/>
      <c r="D95" s="27"/>
      <c r="E95" s="27"/>
      <c r="F95" s="27"/>
      <c r="G95" s="27"/>
      <c r="H95" s="27"/>
      <c r="I95" s="27"/>
      <c r="J95" s="27"/>
      <c r="K95" s="27"/>
      <c r="L95" s="3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</row>
    <row r="96" spans="1:47" s="2" customFormat="1" ht="22.9" customHeight="1" hidden="1">
      <c r="A96" s="27"/>
      <c r="B96" s="28"/>
      <c r="C96" s="107" t="s">
        <v>103</v>
      </c>
      <c r="D96" s="27"/>
      <c r="E96" s="27"/>
      <c r="F96" s="27"/>
      <c r="G96" s="27"/>
      <c r="H96" s="27"/>
      <c r="I96" s="27"/>
      <c r="J96" s="66">
        <f>J123</f>
        <v>0</v>
      </c>
      <c r="K96" s="27"/>
      <c r="L96" s="3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U96" s="15" t="s">
        <v>104</v>
      </c>
    </row>
    <row r="97" spans="2:12" s="9" customFormat="1" ht="24.95" customHeight="1" hidden="1">
      <c r="B97" s="108"/>
      <c r="D97" s="109" t="s">
        <v>105</v>
      </c>
      <c r="E97" s="110"/>
      <c r="F97" s="110"/>
      <c r="G97" s="110"/>
      <c r="H97" s="110"/>
      <c r="I97" s="110"/>
      <c r="J97" s="111">
        <f>J124</f>
        <v>0</v>
      </c>
      <c r="L97" s="108"/>
    </row>
    <row r="98" spans="2:12" s="10" customFormat="1" ht="19.9" customHeight="1" hidden="1">
      <c r="B98" s="112"/>
      <c r="D98" s="113" t="s">
        <v>106</v>
      </c>
      <c r="E98" s="114"/>
      <c r="F98" s="114"/>
      <c r="G98" s="114"/>
      <c r="H98" s="114"/>
      <c r="I98" s="114"/>
      <c r="J98" s="115">
        <f>J125</f>
        <v>0</v>
      </c>
      <c r="L98" s="112"/>
    </row>
    <row r="99" spans="2:12" s="10" customFormat="1" ht="19.9" customHeight="1" hidden="1">
      <c r="B99" s="112"/>
      <c r="D99" s="113" t="s">
        <v>107</v>
      </c>
      <c r="E99" s="114"/>
      <c r="F99" s="114"/>
      <c r="G99" s="114"/>
      <c r="H99" s="114"/>
      <c r="I99" s="114"/>
      <c r="J99" s="115">
        <f>J137</f>
        <v>0</v>
      </c>
      <c r="L99" s="112"/>
    </row>
    <row r="100" spans="2:12" s="10" customFormat="1" ht="19.9" customHeight="1" hidden="1">
      <c r="B100" s="112"/>
      <c r="D100" s="113" t="s">
        <v>109</v>
      </c>
      <c r="E100" s="114"/>
      <c r="F100" s="114"/>
      <c r="G100" s="114"/>
      <c r="H100" s="114"/>
      <c r="I100" s="114"/>
      <c r="J100" s="115">
        <f>J144</f>
        <v>0</v>
      </c>
      <c r="L100" s="112"/>
    </row>
    <row r="101" spans="2:12" s="10" customFormat="1" ht="19.9" customHeight="1" hidden="1">
      <c r="B101" s="112"/>
      <c r="D101" s="113" t="s">
        <v>110</v>
      </c>
      <c r="E101" s="114"/>
      <c r="F101" s="114"/>
      <c r="G101" s="114"/>
      <c r="H101" s="114"/>
      <c r="I101" s="114"/>
      <c r="J101" s="115">
        <f>J150</f>
        <v>0</v>
      </c>
      <c r="L101" s="112"/>
    </row>
    <row r="102" spans="2:12" s="10" customFormat="1" ht="19.9" customHeight="1" hidden="1">
      <c r="B102" s="112"/>
      <c r="D102" s="113" t="s">
        <v>111</v>
      </c>
      <c r="E102" s="114"/>
      <c r="F102" s="114"/>
      <c r="G102" s="114"/>
      <c r="H102" s="114"/>
      <c r="I102" s="114"/>
      <c r="J102" s="115">
        <f>J159</f>
        <v>0</v>
      </c>
      <c r="L102" s="112"/>
    </row>
    <row r="103" spans="2:12" s="10" customFormat="1" ht="19.9" customHeight="1" hidden="1">
      <c r="B103" s="112"/>
      <c r="D103" s="113" t="s">
        <v>112</v>
      </c>
      <c r="E103" s="114"/>
      <c r="F103" s="114"/>
      <c r="G103" s="114"/>
      <c r="H103" s="114"/>
      <c r="I103" s="114"/>
      <c r="J103" s="115">
        <f>J161</f>
        <v>0</v>
      </c>
      <c r="L103" s="112"/>
    </row>
    <row r="104" spans="1:31" s="2" customFormat="1" ht="21.75" customHeight="1" hidden="1">
      <c r="A104" s="27"/>
      <c r="B104" s="28"/>
      <c r="C104" s="27"/>
      <c r="D104" s="27"/>
      <c r="E104" s="27"/>
      <c r="F104" s="27"/>
      <c r="G104" s="27"/>
      <c r="H104" s="27"/>
      <c r="I104" s="27"/>
      <c r="J104" s="27"/>
      <c r="K104" s="27"/>
      <c r="L104" s="3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</row>
    <row r="105" spans="1:31" s="2" customFormat="1" ht="6.95" customHeight="1" hidden="1">
      <c r="A105" s="27"/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3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</row>
    <row r="106" ht="11.25" hidden="1"/>
    <row r="107" ht="11.25" hidden="1"/>
    <row r="108" ht="11.25" hidden="1"/>
    <row r="109" spans="1:31" s="2" customFormat="1" ht="6.95" customHeight="1">
      <c r="A109" s="27"/>
      <c r="B109" s="44"/>
      <c r="C109" s="45"/>
      <c r="D109" s="45"/>
      <c r="E109" s="45"/>
      <c r="F109" s="45"/>
      <c r="G109" s="45"/>
      <c r="H109" s="45"/>
      <c r="I109" s="45"/>
      <c r="J109" s="45"/>
      <c r="K109" s="45"/>
      <c r="L109" s="3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</row>
    <row r="110" spans="1:31" s="2" customFormat="1" ht="24.95" customHeight="1">
      <c r="A110" s="27"/>
      <c r="B110" s="28"/>
      <c r="C110" s="19" t="s">
        <v>113</v>
      </c>
      <c r="D110" s="27"/>
      <c r="E110" s="27"/>
      <c r="F110" s="27"/>
      <c r="G110" s="27"/>
      <c r="H110" s="27"/>
      <c r="I110" s="27"/>
      <c r="J110" s="27"/>
      <c r="K110" s="27"/>
      <c r="L110" s="3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</row>
    <row r="111" spans="1:31" s="2" customFormat="1" ht="6.95" customHeight="1">
      <c r="A111" s="27"/>
      <c r="B111" s="28"/>
      <c r="C111" s="27"/>
      <c r="D111" s="27"/>
      <c r="E111" s="27"/>
      <c r="F111" s="27"/>
      <c r="G111" s="27"/>
      <c r="H111" s="27"/>
      <c r="I111" s="27"/>
      <c r="J111" s="27"/>
      <c r="K111" s="27"/>
      <c r="L111" s="3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</row>
    <row r="112" spans="1:31" s="2" customFormat="1" ht="12" customHeight="1">
      <c r="A112" s="27"/>
      <c r="B112" s="28"/>
      <c r="C112" s="24" t="s">
        <v>14</v>
      </c>
      <c r="D112" s="27"/>
      <c r="E112" s="27"/>
      <c r="F112" s="27"/>
      <c r="G112" s="27"/>
      <c r="H112" s="27"/>
      <c r="I112" s="27"/>
      <c r="J112" s="27"/>
      <c r="K112" s="27"/>
      <c r="L112" s="3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</row>
    <row r="113" spans="1:31" s="2" customFormat="1" ht="16.5" customHeight="1">
      <c r="A113" s="27"/>
      <c r="B113" s="28"/>
      <c r="C113" s="27"/>
      <c r="D113" s="27"/>
      <c r="E113" s="212" t="str">
        <f>E7</f>
        <v>Město Petřvald - Opravy MK_2021</v>
      </c>
      <c r="F113" s="213"/>
      <c r="G113" s="213"/>
      <c r="H113" s="213"/>
      <c r="I113" s="27"/>
      <c r="J113" s="27"/>
      <c r="K113" s="27"/>
      <c r="L113" s="3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</row>
    <row r="114" spans="1:31" s="2" customFormat="1" ht="12" customHeight="1">
      <c r="A114" s="27"/>
      <c r="B114" s="28"/>
      <c r="C114" s="24" t="s">
        <v>98</v>
      </c>
      <c r="D114" s="27"/>
      <c r="E114" s="27"/>
      <c r="F114" s="27"/>
      <c r="G114" s="27"/>
      <c r="H114" s="27"/>
      <c r="I114" s="27"/>
      <c r="J114" s="27"/>
      <c r="K114" s="27"/>
      <c r="L114" s="3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</row>
    <row r="115" spans="1:31" s="2" customFormat="1" ht="16.5" customHeight="1">
      <c r="A115" s="27"/>
      <c r="B115" s="28"/>
      <c r="C115" s="27"/>
      <c r="D115" s="27"/>
      <c r="E115" s="178" t="str">
        <f>E9</f>
        <v>05 - Oprava MK ul. Na Pořadí</v>
      </c>
      <c r="F115" s="214"/>
      <c r="G115" s="214"/>
      <c r="H115" s="214"/>
      <c r="I115" s="27"/>
      <c r="J115" s="27"/>
      <c r="K115" s="27"/>
      <c r="L115" s="3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</row>
    <row r="116" spans="1:31" s="2" customFormat="1" ht="6.95" customHeight="1">
      <c r="A116" s="27"/>
      <c r="B116" s="28"/>
      <c r="C116" s="27"/>
      <c r="D116" s="27"/>
      <c r="E116" s="27"/>
      <c r="F116" s="27"/>
      <c r="G116" s="27"/>
      <c r="H116" s="27"/>
      <c r="I116" s="27"/>
      <c r="J116" s="27"/>
      <c r="K116" s="27"/>
      <c r="L116" s="3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</row>
    <row r="117" spans="1:31" s="2" customFormat="1" ht="12" customHeight="1">
      <c r="A117" s="27"/>
      <c r="B117" s="28"/>
      <c r="C117" s="24" t="s">
        <v>18</v>
      </c>
      <c r="D117" s="27"/>
      <c r="E117" s="27"/>
      <c r="F117" s="22" t="str">
        <f>F12</f>
        <v>Petřvald</v>
      </c>
      <c r="G117" s="27"/>
      <c r="H117" s="27"/>
      <c r="I117" s="24" t="s">
        <v>20</v>
      </c>
      <c r="J117" s="50"/>
      <c r="K117" s="27"/>
      <c r="L117" s="3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</row>
    <row r="118" spans="1:31" s="2" customFormat="1" ht="6.95" customHeight="1">
      <c r="A118" s="27"/>
      <c r="B118" s="28"/>
      <c r="C118" s="27"/>
      <c r="D118" s="27"/>
      <c r="E118" s="27"/>
      <c r="F118" s="27"/>
      <c r="G118" s="27"/>
      <c r="H118" s="27"/>
      <c r="I118" s="27"/>
      <c r="J118" s="27"/>
      <c r="K118" s="27"/>
      <c r="L118" s="3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</row>
    <row r="119" spans="1:31" s="2" customFormat="1" ht="15.2" customHeight="1">
      <c r="A119" s="27"/>
      <c r="B119" s="28"/>
      <c r="C119" s="24" t="s">
        <v>21</v>
      </c>
      <c r="D119" s="27"/>
      <c r="E119" s="27"/>
      <c r="F119" s="22" t="str">
        <f>E15</f>
        <v>Město Petřvald</v>
      </c>
      <c r="G119" s="27"/>
      <c r="H119" s="27"/>
      <c r="I119" s="24" t="s">
        <v>28</v>
      </c>
      <c r="J119" s="25" t="str">
        <f>E24</f>
        <v>Ing. Pavol Lipták</v>
      </c>
      <c r="K119" s="27"/>
      <c r="L119" s="3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</row>
    <row r="120" spans="1:31" s="2" customFormat="1" ht="15.2" customHeight="1">
      <c r="A120" s="27"/>
      <c r="B120" s="28"/>
      <c r="C120" s="24" t="s">
        <v>26</v>
      </c>
      <c r="D120" s="27"/>
      <c r="E120" s="27"/>
      <c r="F120" s="22" t="str">
        <f>IF(E18="","",E18)</f>
        <v xml:space="preserve"> </v>
      </c>
      <c r="G120" s="27"/>
      <c r="H120" s="27"/>
      <c r="I120" s="24" t="s">
        <v>30</v>
      </c>
      <c r="K120" s="27"/>
      <c r="L120" s="3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</row>
    <row r="121" spans="1:31" s="2" customFormat="1" ht="10.35" customHeight="1">
      <c r="A121" s="27"/>
      <c r="B121" s="28"/>
      <c r="C121" s="27"/>
      <c r="D121" s="27"/>
      <c r="E121" s="27"/>
      <c r="F121" s="27"/>
      <c r="G121" s="27"/>
      <c r="H121" s="27"/>
      <c r="I121" s="27"/>
      <c r="J121" s="27"/>
      <c r="K121" s="27"/>
      <c r="L121" s="3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</row>
    <row r="122" spans="1:31" s="11" customFormat="1" ht="29.25" customHeight="1">
      <c r="A122" s="116"/>
      <c r="B122" s="117"/>
      <c r="C122" s="118" t="s">
        <v>114</v>
      </c>
      <c r="D122" s="119" t="s">
        <v>59</v>
      </c>
      <c r="E122" s="119" t="s">
        <v>55</v>
      </c>
      <c r="F122" s="119" t="s">
        <v>56</v>
      </c>
      <c r="G122" s="119" t="s">
        <v>115</v>
      </c>
      <c r="H122" s="119" t="s">
        <v>116</v>
      </c>
      <c r="I122" s="119" t="s">
        <v>117</v>
      </c>
      <c r="J122" s="120" t="s">
        <v>102</v>
      </c>
      <c r="K122" s="121" t="s">
        <v>118</v>
      </c>
      <c r="L122" s="122"/>
      <c r="M122" s="57" t="s">
        <v>1</v>
      </c>
      <c r="N122" s="58" t="s">
        <v>38</v>
      </c>
      <c r="O122" s="58" t="s">
        <v>119</v>
      </c>
      <c r="P122" s="58" t="s">
        <v>120</v>
      </c>
      <c r="Q122" s="58" t="s">
        <v>121</v>
      </c>
      <c r="R122" s="58" t="s">
        <v>122</v>
      </c>
      <c r="S122" s="58" t="s">
        <v>123</v>
      </c>
      <c r="T122" s="59" t="s">
        <v>124</v>
      </c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</row>
    <row r="123" spans="1:63" s="2" customFormat="1" ht="22.9" customHeight="1">
      <c r="A123" s="27"/>
      <c r="B123" s="28"/>
      <c r="C123" s="64" t="s">
        <v>125</v>
      </c>
      <c r="D123" s="27"/>
      <c r="E123" s="27"/>
      <c r="F123" s="27"/>
      <c r="G123" s="27"/>
      <c r="H123" s="27"/>
      <c r="I123" s="27"/>
      <c r="J123" s="123">
        <f>BK123</f>
        <v>0</v>
      </c>
      <c r="K123" s="27"/>
      <c r="L123" s="28"/>
      <c r="M123" s="60"/>
      <c r="N123" s="51"/>
      <c r="O123" s="61"/>
      <c r="P123" s="124">
        <f>P124</f>
        <v>181.086884</v>
      </c>
      <c r="Q123" s="61"/>
      <c r="R123" s="124">
        <f>R124</f>
        <v>0.176031</v>
      </c>
      <c r="S123" s="61"/>
      <c r="T123" s="125">
        <f>T124</f>
        <v>213.616</v>
      </c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T123" s="15" t="s">
        <v>73</v>
      </c>
      <c r="AU123" s="15" t="s">
        <v>104</v>
      </c>
      <c r="BK123" s="126">
        <f>BK124</f>
        <v>0</v>
      </c>
    </row>
    <row r="124" spans="2:63" s="12" customFormat="1" ht="25.9" customHeight="1">
      <c r="B124" s="127"/>
      <c r="D124" s="128" t="s">
        <v>73</v>
      </c>
      <c r="E124" s="129" t="s">
        <v>126</v>
      </c>
      <c r="F124" s="129" t="s">
        <v>127</v>
      </c>
      <c r="J124" s="130">
        <f>BK124</f>
        <v>0</v>
      </c>
      <c r="L124" s="127"/>
      <c r="M124" s="131"/>
      <c r="N124" s="132"/>
      <c r="O124" s="132"/>
      <c r="P124" s="133">
        <f>P125+P137+P144+P150+P159+P161</f>
        <v>181.086884</v>
      </c>
      <c r="Q124" s="132"/>
      <c r="R124" s="133">
        <f>R125+R137+R144+R150+R159+R161</f>
        <v>0.176031</v>
      </c>
      <c r="S124" s="132"/>
      <c r="T124" s="134">
        <f>T125+T137+T144+T150+T159+T161</f>
        <v>213.616</v>
      </c>
      <c r="AR124" s="128" t="s">
        <v>82</v>
      </c>
      <c r="AT124" s="135" t="s">
        <v>73</v>
      </c>
      <c r="AU124" s="135" t="s">
        <v>74</v>
      </c>
      <c r="AY124" s="128" t="s">
        <v>128</v>
      </c>
      <c r="BK124" s="136">
        <f>BK125+BK137+BK144+BK150+BK159+BK161</f>
        <v>0</v>
      </c>
    </row>
    <row r="125" spans="2:63" s="12" customFormat="1" ht="22.9" customHeight="1">
      <c r="B125" s="127"/>
      <c r="D125" s="128" t="s">
        <v>73</v>
      </c>
      <c r="E125" s="137" t="s">
        <v>82</v>
      </c>
      <c r="F125" s="137" t="s">
        <v>129</v>
      </c>
      <c r="J125" s="138">
        <f>BK125</f>
        <v>0</v>
      </c>
      <c r="L125" s="127"/>
      <c r="M125" s="131"/>
      <c r="N125" s="132"/>
      <c r="O125" s="132"/>
      <c r="P125" s="133">
        <f>SUM(P126:P136)</f>
        <v>42.592499999999994</v>
      </c>
      <c r="Q125" s="132"/>
      <c r="R125" s="133">
        <f>SUM(R126:R136)</f>
        <v>0.174323</v>
      </c>
      <c r="S125" s="132"/>
      <c r="T125" s="134">
        <f>SUM(T126:T136)</f>
        <v>201.216</v>
      </c>
      <c r="AR125" s="128" t="s">
        <v>82</v>
      </c>
      <c r="AT125" s="135" t="s">
        <v>73</v>
      </c>
      <c r="AU125" s="135" t="s">
        <v>82</v>
      </c>
      <c r="AY125" s="128" t="s">
        <v>128</v>
      </c>
      <c r="BK125" s="136">
        <f>SUM(BK126:BK136)</f>
        <v>0</v>
      </c>
    </row>
    <row r="126" spans="1:65" s="2" customFormat="1" ht="44.25" customHeight="1">
      <c r="A126" s="27"/>
      <c r="B126" s="139"/>
      <c r="C126" s="140" t="s">
        <v>82</v>
      </c>
      <c r="D126" s="140" t="s">
        <v>130</v>
      </c>
      <c r="E126" s="141" t="s">
        <v>230</v>
      </c>
      <c r="F126" s="142" t="s">
        <v>132</v>
      </c>
      <c r="G126" s="143" t="s">
        <v>133</v>
      </c>
      <c r="H126" s="144">
        <v>786</v>
      </c>
      <c r="I126" s="145"/>
      <c r="J126" s="145">
        <f>ROUND(I126*H126,2)</f>
        <v>0</v>
      </c>
      <c r="K126" s="146"/>
      <c r="L126" s="28"/>
      <c r="M126" s="147" t="s">
        <v>1</v>
      </c>
      <c r="N126" s="148" t="s">
        <v>39</v>
      </c>
      <c r="O126" s="149">
        <v>0.014</v>
      </c>
      <c r="P126" s="149">
        <f>O126*H126</f>
        <v>11.004</v>
      </c>
      <c r="Q126" s="149">
        <v>0.00016</v>
      </c>
      <c r="R126" s="149">
        <f>Q126*H126</f>
        <v>0.12576</v>
      </c>
      <c r="S126" s="149">
        <v>0.256</v>
      </c>
      <c r="T126" s="150">
        <f>S126*H126</f>
        <v>201.216</v>
      </c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R126" s="151" t="s">
        <v>134</v>
      </c>
      <c r="AT126" s="151" t="s">
        <v>130</v>
      </c>
      <c r="AU126" s="151" t="s">
        <v>84</v>
      </c>
      <c r="AY126" s="15" t="s">
        <v>128</v>
      </c>
      <c r="BE126" s="152">
        <f>IF(N126="základní",J126,0)</f>
        <v>0</v>
      </c>
      <c r="BF126" s="152">
        <f>IF(N126="snížená",J126,0)</f>
        <v>0</v>
      </c>
      <c r="BG126" s="152">
        <f>IF(N126="zákl. přenesená",J126,0)</f>
        <v>0</v>
      </c>
      <c r="BH126" s="152">
        <f>IF(N126="sníž. přenesená",J126,0)</f>
        <v>0</v>
      </c>
      <c r="BI126" s="152">
        <f>IF(N126="nulová",J126,0)</f>
        <v>0</v>
      </c>
      <c r="BJ126" s="15" t="s">
        <v>82</v>
      </c>
      <c r="BK126" s="152">
        <f>ROUND(I126*H126,2)</f>
        <v>0</v>
      </c>
      <c r="BL126" s="15" t="s">
        <v>134</v>
      </c>
      <c r="BM126" s="151" t="s">
        <v>251</v>
      </c>
    </row>
    <row r="127" spans="1:65" s="2" customFormat="1" ht="44.25" customHeight="1">
      <c r="A127" s="27"/>
      <c r="B127" s="139"/>
      <c r="C127" s="140" t="s">
        <v>84</v>
      </c>
      <c r="D127" s="140" t="s">
        <v>130</v>
      </c>
      <c r="E127" s="141" t="s">
        <v>252</v>
      </c>
      <c r="F127" s="142" t="s">
        <v>253</v>
      </c>
      <c r="G127" s="143" t="s">
        <v>254</v>
      </c>
      <c r="H127" s="144">
        <v>41.5</v>
      </c>
      <c r="I127" s="145"/>
      <c r="J127" s="145">
        <f>ROUND(I127*H127,2)</f>
        <v>0</v>
      </c>
      <c r="K127" s="146"/>
      <c r="L127" s="28"/>
      <c r="M127" s="147" t="s">
        <v>1</v>
      </c>
      <c r="N127" s="148" t="s">
        <v>39</v>
      </c>
      <c r="O127" s="149">
        <v>0.431</v>
      </c>
      <c r="P127" s="149">
        <f>O127*H127</f>
        <v>17.886499999999998</v>
      </c>
      <c r="Q127" s="149">
        <v>0</v>
      </c>
      <c r="R127" s="149">
        <f>Q127*H127</f>
        <v>0</v>
      </c>
      <c r="S127" s="149">
        <v>0</v>
      </c>
      <c r="T127" s="150">
        <f>S127*H127</f>
        <v>0</v>
      </c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R127" s="151" t="s">
        <v>134</v>
      </c>
      <c r="AT127" s="151" t="s">
        <v>130</v>
      </c>
      <c r="AU127" s="151" t="s">
        <v>84</v>
      </c>
      <c r="AY127" s="15" t="s">
        <v>128</v>
      </c>
      <c r="BE127" s="152">
        <f>IF(N127="základní",J127,0)</f>
        <v>0</v>
      </c>
      <c r="BF127" s="152">
        <f>IF(N127="snížená",J127,0)</f>
        <v>0</v>
      </c>
      <c r="BG127" s="152">
        <f>IF(N127="zákl. přenesená",J127,0)</f>
        <v>0</v>
      </c>
      <c r="BH127" s="152">
        <f>IF(N127="sníž. přenesená",J127,0)</f>
        <v>0</v>
      </c>
      <c r="BI127" s="152">
        <f>IF(N127="nulová",J127,0)</f>
        <v>0</v>
      </c>
      <c r="BJ127" s="15" t="s">
        <v>82</v>
      </c>
      <c r="BK127" s="152">
        <f>ROUND(I127*H127,2)</f>
        <v>0</v>
      </c>
      <c r="BL127" s="15" t="s">
        <v>134</v>
      </c>
      <c r="BM127" s="151" t="s">
        <v>255</v>
      </c>
    </row>
    <row r="128" spans="2:51" s="13" customFormat="1" ht="11.25">
      <c r="B128" s="157"/>
      <c r="D128" s="153" t="s">
        <v>196</v>
      </c>
      <c r="E128" s="163" t="s">
        <v>1</v>
      </c>
      <c r="F128" s="158" t="s">
        <v>256</v>
      </c>
      <c r="H128" s="159">
        <v>41.5</v>
      </c>
      <c r="L128" s="157"/>
      <c r="M128" s="160"/>
      <c r="N128" s="161"/>
      <c r="O128" s="161"/>
      <c r="P128" s="161"/>
      <c r="Q128" s="161"/>
      <c r="R128" s="161"/>
      <c r="S128" s="161"/>
      <c r="T128" s="162"/>
      <c r="AT128" s="163" t="s">
        <v>196</v>
      </c>
      <c r="AU128" s="163" t="s">
        <v>84</v>
      </c>
      <c r="AV128" s="13" t="s">
        <v>84</v>
      </c>
      <c r="AW128" s="13" t="s">
        <v>29</v>
      </c>
      <c r="AX128" s="13" t="s">
        <v>82</v>
      </c>
      <c r="AY128" s="163" t="s">
        <v>128</v>
      </c>
    </row>
    <row r="129" spans="1:65" s="2" customFormat="1" ht="21.75" customHeight="1">
      <c r="A129" s="27"/>
      <c r="B129" s="139"/>
      <c r="C129" s="140" t="s">
        <v>141</v>
      </c>
      <c r="D129" s="140" t="s">
        <v>130</v>
      </c>
      <c r="E129" s="141" t="s">
        <v>257</v>
      </c>
      <c r="F129" s="142" t="s">
        <v>258</v>
      </c>
      <c r="G129" s="143" t="s">
        <v>254</v>
      </c>
      <c r="H129" s="144">
        <v>41.5</v>
      </c>
      <c r="I129" s="145"/>
      <c r="J129" s="145">
        <f>ROUND(I129*H129,2)</f>
        <v>0</v>
      </c>
      <c r="K129" s="146"/>
      <c r="L129" s="28"/>
      <c r="M129" s="147" t="s">
        <v>1</v>
      </c>
      <c r="N129" s="148" t="s">
        <v>39</v>
      </c>
      <c r="O129" s="149">
        <v>0.083</v>
      </c>
      <c r="P129" s="149">
        <f>O129*H129</f>
        <v>3.4445</v>
      </c>
      <c r="Q129" s="149">
        <v>0</v>
      </c>
      <c r="R129" s="149">
        <f>Q129*H129</f>
        <v>0</v>
      </c>
      <c r="S129" s="149">
        <v>0</v>
      </c>
      <c r="T129" s="150">
        <f>S129*H129</f>
        <v>0</v>
      </c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R129" s="151" t="s">
        <v>134</v>
      </c>
      <c r="AT129" s="151" t="s">
        <v>130</v>
      </c>
      <c r="AU129" s="151" t="s">
        <v>84</v>
      </c>
      <c r="AY129" s="15" t="s">
        <v>128</v>
      </c>
      <c r="BE129" s="152">
        <f>IF(N129="základní",J129,0)</f>
        <v>0</v>
      </c>
      <c r="BF129" s="152">
        <f>IF(N129="snížená",J129,0)</f>
        <v>0</v>
      </c>
      <c r="BG129" s="152">
        <f>IF(N129="zákl. přenesená",J129,0)</f>
        <v>0</v>
      </c>
      <c r="BH129" s="152">
        <f>IF(N129="sníž. přenesená",J129,0)</f>
        <v>0</v>
      </c>
      <c r="BI129" s="152">
        <f>IF(N129="nulová",J129,0)</f>
        <v>0</v>
      </c>
      <c r="BJ129" s="15" t="s">
        <v>82</v>
      </c>
      <c r="BK129" s="152">
        <f>ROUND(I129*H129,2)</f>
        <v>0</v>
      </c>
      <c r="BL129" s="15" t="s">
        <v>134</v>
      </c>
      <c r="BM129" s="151" t="s">
        <v>259</v>
      </c>
    </row>
    <row r="130" spans="1:65" s="2" customFormat="1" ht="44.25" customHeight="1">
      <c r="A130" s="27"/>
      <c r="B130" s="139"/>
      <c r="C130" s="140" t="s">
        <v>134</v>
      </c>
      <c r="D130" s="140" t="s">
        <v>130</v>
      </c>
      <c r="E130" s="141" t="s">
        <v>260</v>
      </c>
      <c r="F130" s="142" t="s">
        <v>261</v>
      </c>
      <c r="G130" s="143" t="s">
        <v>254</v>
      </c>
      <c r="H130" s="144">
        <v>41.5</v>
      </c>
      <c r="I130" s="145"/>
      <c r="J130" s="145">
        <f>ROUND(I130*H130,2)</f>
        <v>0</v>
      </c>
      <c r="K130" s="146"/>
      <c r="L130" s="28"/>
      <c r="M130" s="147" t="s">
        <v>1</v>
      </c>
      <c r="N130" s="148" t="s">
        <v>39</v>
      </c>
      <c r="O130" s="149">
        <v>0.083</v>
      </c>
      <c r="P130" s="149">
        <f>O130*H130</f>
        <v>3.4445</v>
      </c>
      <c r="Q130" s="149">
        <v>0</v>
      </c>
      <c r="R130" s="149">
        <f>Q130*H130</f>
        <v>0</v>
      </c>
      <c r="S130" s="149">
        <v>0</v>
      </c>
      <c r="T130" s="150">
        <f>S130*H130</f>
        <v>0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R130" s="151" t="s">
        <v>134</v>
      </c>
      <c r="AT130" s="151" t="s">
        <v>130</v>
      </c>
      <c r="AU130" s="151" t="s">
        <v>84</v>
      </c>
      <c r="AY130" s="15" t="s">
        <v>128</v>
      </c>
      <c r="BE130" s="152">
        <f>IF(N130="základní",J130,0)</f>
        <v>0</v>
      </c>
      <c r="BF130" s="152">
        <f>IF(N130="snížená",J130,0)</f>
        <v>0</v>
      </c>
      <c r="BG130" s="152">
        <f>IF(N130="zákl. přenesená",J130,0)</f>
        <v>0</v>
      </c>
      <c r="BH130" s="152">
        <f>IF(N130="sníž. přenesená",J130,0)</f>
        <v>0</v>
      </c>
      <c r="BI130" s="152">
        <f>IF(N130="nulová",J130,0)</f>
        <v>0</v>
      </c>
      <c r="BJ130" s="15" t="s">
        <v>82</v>
      </c>
      <c r="BK130" s="152">
        <f>ROUND(I130*H130,2)</f>
        <v>0</v>
      </c>
      <c r="BL130" s="15" t="s">
        <v>134</v>
      </c>
      <c r="BM130" s="151" t="s">
        <v>262</v>
      </c>
    </row>
    <row r="131" spans="1:65" s="2" customFormat="1" ht="44.25" customHeight="1">
      <c r="A131" s="27"/>
      <c r="B131" s="139"/>
      <c r="C131" s="140" t="s">
        <v>136</v>
      </c>
      <c r="D131" s="140" t="s">
        <v>130</v>
      </c>
      <c r="E131" s="141" t="s">
        <v>263</v>
      </c>
      <c r="F131" s="142" t="s">
        <v>264</v>
      </c>
      <c r="G131" s="143" t="s">
        <v>133</v>
      </c>
      <c r="H131" s="144">
        <v>37.5</v>
      </c>
      <c r="I131" s="145"/>
      <c r="J131" s="145">
        <f>ROUND(I131*H131,2)</f>
        <v>0</v>
      </c>
      <c r="K131" s="146"/>
      <c r="L131" s="28"/>
      <c r="M131" s="147" t="s">
        <v>1</v>
      </c>
      <c r="N131" s="148" t="s">
        <v>39</v>
      </c>
      <c r="O131" s="149">
        <v>0.09</v>
      </c>
      <c r="P131" s="149">
        <f>O131*H131</f>
        <v>3.375</v>
      </c>
      <c r="Q131" s="149">
        <v>0</v>
      </c>
      <c r="R131" s="149">
        <f>Q131*H131</f>
        <v>0</v>
      </c>
      <c r="S131" s="149">
        <v>0</v>
      </c>
      <c r="T131" s="150">
        <f>S131*H131</f>
        <v>0</v>
      </c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R131" s="151" t="s">
        <v>134</v>
      </c>
      <c r="AT131" s="151" t="s">
        <v>130</v>
      </c>
      <c r="AU131" s="151" t="s">
        <v>84</v>
      </c>
      <c r="AY131" s="15" t="s">
        <v>128</v>
      </c>
      <c r="BE131" s="152">
        <f>IF(N131="základní",J131,0)</f>
        <v>0</v>
      </c>
      <c r="BF131" s="152">
        <f>IF(N131="snížená",J131,0)</f>
        <v>0</v>
      </c>
      <c r="BG131" s="152">
        <f>IF(N131="zákl. přenesená",J131,0)</f>
        <v>0</v>
      </c>
      <c r="BH131" s="152">
        <f>IF(N131="sníž. přenesená",J131,0)</f>
        <v>0</v>
      </c>
      <c r="BI131" s="152">
        <f>IF(N131="nulová",J131,0)</f>
        <v>0</v>
      </c>
      <c r="BJ131" s="15" t="s">
        <v>82</v>
      </c>
      <c r="BK131" s="152">
        <f>ROUND(I131*H131,2)</f>
        <v>0</v>
      </c>
      <c r="BL131" s="15" t="s">
        <v>134</v>
      </c>
      <c r="BM131" s="151" t="s">
        <v>265</v>
      </c>
    </row>
    <row r="132" spans="2:51" s="13" customFormat="1" ht="11.25">
      <c r="B132" s="157"/>
      <c r="D132" s="153" t="s">
        <v>196</v>
      </c>
      <c r="E132" s="163" t="s">
        <v>1</v>
      </c>
      <c r="F132" s="158" t="s">
        <v>266</v>
      </c>
      <c r="H132" s="159">
        <v>37.5</v>
      </c>
      <c r="L132" s="157"/>
      <c r="M132" s="160"/>
      <c r="N132" s="161"/>
      <c r="O132" s="161"/>
      <c r="P132" s="161"/>
      <c r="Q132" s="161"/>
      <c r="R132" s="161"/>
      <c r="S132" s="161"/>
      <c r="T132" s="162"/>
      <c r="AT132" s="163" t="s">
        <v>196</v>
      </c>
      <c r="AU132" s="163" t="s">
        <v>84</v>
      </c>
      <c r="AV132" s="13" t="s">
        <v>84</v>
      </c>
      <c r="AW132" s="13" t="s">
        <v>29</v>
      </c>
      <c r="AX132" s="13" t="s">
        <v>82</v>
      </c>
      <c r="AY132" s="163" t="s">
        <v>128</v>
      </c>
    </row>
    <row r="133" spans="1:65" s="2" customFormat="1" ht="16.5" customHeight="1">
      <c r="A133" s="27"/>
      <c r="B133" s="139"/>
      <c r="C133" s="140" t="s">
        <v>153</v>
      </c>
      <c r="D133" s="140" t="s">
        <v>130</v>
      </c>
      <c r="E133" s="141" t="s">
        <v>267</v>
      </c>
      <c r="F133" s="142" t="s">
        <v>268</v>
      </c>
      <c r="G133" s="143" t="s">
        <v>133</v>
      </c>
      <c r="H133" s="144">
        <v>166</v>
      </c>
      <c r="I133" s="145"/>
      <c r="J133" s="145">
        <f>ROUND(I133*H133,2)</f>
        <v>0</v>
      </c>
      <c r="K133" s="146"/>
      <c r="L133" s="28"/>
      <c r="M133" s="147" t="s">
        <v>1</v>
      </c>
      <c r="N133" s="148" t="s">
        <v>39</v>
      </c>
      <c r="O133" s="149">
        <v>0.018</v>
      </c>
      <c r="P133" s="149">
        <f>O133*H133</f>
        <v>2.988</v>
      </c>
      <c r="Q133" s="149">
        <v>0</v>
      </c>
      <c r="R133" s="149">
        <f>Q133*H133</f>
        <v>0</v>
      </c>
      <c r="S133" s="149">
        <v>0</v>
      </c>
      <c r="T133" s="150">
        <f>S133*H133</f>
        <v>0</v>
      </c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R133" s="151" t="s">
        <v>134</v>
      </c>
      <c r="AT133" s="151" t="s">
        <v>130</v>
      </c>
      <c r="AU133" s="151" t="s">
        <v>84</v>
      </c>
      <c r="AY133" s="15" t="s">
        <v>128</v>
      </c>
      <c r="BE133" s="152">
        <f>IF(N133="základní",J133,0)</f>
        <v>0</v>
      </c>
      <c r="BF133" s="152">
        <f>IF(N133="snížená",J133,0)</f>
        <v>0</v>
      </c>
      <c r="BG133" s="152">
        <f>IF(N133="zákl. přenesená",J133,0)</f>
        <v>0</v>
      </c>
      <c r="BH133" s="152">
        <f>IF(N133="sníž. přenesená",J133,0)</f>
        <v>0</v>
      </c>
      <c r="BI133" s="152">
        <f>IF(N133="nulová",J133,0)</f>
        <v>0</v>
      </c>
      <c r="BJ133" s="15" t="s">
        <v>82</v>
      </c>
      <c r="BK133" s="152">
        <f>ROUND(I133*H133,2)</f>
        <v>0</v>
      </c>
      <c r="BL133" s="15" t="s">
        <v>134</v>
      </c>
      <c r="BM133" s="151" t="s">
        <v>269</v>
      </c>
    </row>
    <row r="134" spans="1:65" s="2" customFormat="1" ht="16.5" customHeight="1">
      <c r="A134" s="27"/>
      <c r="B134" s="139"/>
      <c r="C134" s="140" t="s">
        <v>158</v>
      </c>
      <c r="D134" s="140" t="s">
        <v>130</v>
      </c>
      <c r="E134" s="141" t="s">
        <v>270</v>
      </c>
      <c r="F134" s="142" t="s">
        <v>271</v>
      </c>
      <c r="G134" s="143" t="s">
        <v>133</v>
      </c>
      <c r="H134" s="144">
        <v>37.5</v>
      </c>
      <c r="I134" s="145"/>
      <c r="J134" s="145">
        <f>ROUND(I134*H134,2)</f>
        <v>0</v>
      </c>
      <c r="K134" s="146"/>
      <c r="L134" s="28"/>
      <c r="M134" s="147" t="s">
        <v>1</v>
      </c>
      <c r="N134" s="148" t="s">
        <v>39</v>
      </c>
      <c r="O134" s="149">
        <v>0.012</v>
      </c>
      <c r="P134" s="149">
        <f>O134*H134</f>
        <v>0.45</v>
      </c>
      <c r="Q134" s="149">
        <v>0.00127</v>
      </c>
      <c r="R134" s="149">
        <f>Q134*H134</f>
        <v>0.047625</v>
      </c>
      <c r="S134" s="149">
        <v>0</v>
      </c>
      <c r="T134" s="150">
        <f>S134*H134</f>
        <v>0</v>
      </c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R134" s="151" t="s">
        <v>134</v>
      </c>
      <c r="AT134" s="151" t="s">
        <v>130</v>
      </c>
      <c r="AU134" s="151" t="s">
        <v>84</v>
      </c>
      <c r="AY134" s="15" t="s">
        <v>128</v>
      </c>
      <c r="BE134" s="152">
        <f>IF(N134="základní",J134,0)</f>
        <v>0</v>
      </c>
      <c r="BF134" s="152">
        <f>IF(N134="snížená",J134,0)</f>
        <v>0</v>
      </c>
      <c r="BG134" s="152">
        <f>IF(N134="zákl. přenesená",J134,0)</f>
        <v>0</v>
      </c>
      <c r="BH134" s="152">
        <f>IF(N134="sníž. přenesená",J134,0)</f>
        <v>0</v>
      </c>
      <c r="BI134" s="152">
        <f>IF(N134="nulová",J134,0)</f>
        <v>0</v>
      </c>
      <c r="BJ134" s="15" t="s">
        <v>82</v>
      </c>
      <c r="BK134" s="152">
        <f>ROUND(I134*H134,2)</f>
        <v>0</v>
      </c>
      <c r="BL134" s="15" t="s">
        <v>134</v>
      </c>
      <c r="BM134" s="151" t="s">
        <v>272</v>
      </c>
    </row>
    <row r="135" spans="1:65" s="2" customFormat="1" ht="16.5" customHeight="1">
      <c r="A135" s="27"/>
      <c r="B135" s="139"/>
      <c r="C135" s="168" t="s">
        <v>151</v>
      </c>
      <c r="D135" s="168" t="s">
        <v>242</v>
      </c>
      <c r="E135" s="169" t="s">
        <v>273</v>
      </c>
      <c r="F135" s="170" t="s">
        <v>274</v>
      </c>
      <c r="G135" s="171" t="s">
        <v>275</v>
      </c>
      <c r="H135" s="172">
        <v>0.938</v>
      </c>
      <c r="I135" s="173"/>
      <c r="J135" s="173">
        <f>ROUND(I135*H135,2)</f>
        <v>0</v>
      </c>
      <c r="K135" s="174"/>
      <c r="L135" s="175"/>
      <c r="M135" s="176" t="s">
        <v>1</v>
      </c>
      <c r="N135" s="177" t="s">
        <v>39</v>
      </c>
      <c r="O135" s="149">
        <v>0</v>
      </c>
      <c r="P135" s="149">
        <f>O135*H135</f>
        <v>0</v>
      </c>
      <c r="Q135" s="149">
        <v>0.001</v>
      </c>
      <c r="R135" s="149">
        <f>Q135*H135</f>
        <v>0.0009379999999999999</v>
      </c>
      <c r="S135" s="149">
        <v>0</v>
      </c>
      <c r="T135" s="150">
        <f>S135*H135</f>
        <v>0</v>
      </c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R135" s="151" t="s">
        <v>151</v>
      </c>
      <c r="AT135" s="151" t="s">
        <v>242</v>
      </c>
      <c r="AU135" s="151" t="s">
        <v>84</v>
      </c>
      <c r="AY135" s="15" t="s">
        <v>128</v>
      </c>
      <c r="BE135" s="152">
        <f>IF(N135="základní",J135,0)</f>
        <v>0</v>
      </c>
      <c r="BF135" s="152">
        <f>IF(N135="snížená",J135,0)</f>
        <v>0</v>
      </c>
      <c r="BG135" s="152">
        <f>IF(N135="zákl. přenesená",J135,0)</f>
        <v>0</v>
      </c>
      <c r="BH135" s="152">
        <f>IF(N135="sníž. přenesená",J135,0)</f>
        <v>0</v>
      </c>
      <c r="BI135" s="152">
        <f>IF(N135="nulová",J135,0)</f>
        <v>0</v>
      </c>
      <c r="BJ135" s="15" t="s">
        <v>82</v>
      </c>
      <c r="BK135" s="152">
        <f>ROUND(I135*H135,2)</f>
        <v>0</v>
      </c>
      <c r="BL135" s="15" t="s">
        <v>134</v>
      </c>
      <c r="BM135" s="151" t="s">
        <v>276</v>
      </c>
    </row>
    <row r="136" spans="2:51" s="13" customFormat="1" ht="11.25">
      <c r="B136" s="157"/>
      <c r="D136" s="153" t="s">
        <v>196</v>
      </c>
      <c r="E136" s="163" t="s">
        <v>1</v>
      </c>
      <c r="F136" s="158" t="s">
        <v>277</v>
      </c>
      <c r="H136" s="159">
        <v>0.938</v>
      </c>
      <c r="L136" s="157"/>
      <c r="M136" s="160"/>
      <c r="N136" s="161"/>
      <c r="O136" s="161"/>
      <c r="P136" s="161"/>
      <c r="Q136" s="161"/>
      <c r="R136" s="161"/>
      <c r="S136" s="161"/>
      <c r="T136" s="162"/>
      <c r="AT136" s="163" t="s">
        <v>196</v>
      </c>
      <c r="AU136" s="163" t="s">
        <v>84</v>
      </c>
      <c r="AV136" s="13" t="s">
        <v>84</v>
      </c>
      <c r="AW136" s="13" t="s">
        <v>29</v>
      </c>
      <c r="AX136" s="13" t="s">
        <v>82</v>
      </c>
      <c r="AY136" s="163" t="s">
        <v>128</v>
      </c>
    </row>
    <row r="137" spans="2:63" s="12" customFormat="1" ht="22.9" customHeight="1">
      <c r="B137" s="127"/>
      <c r="D137" s="128" t="s">
        <v>73</v>
      </c>
      <c r="E137" s="137" t="s">
        <v>136</v>
      </c>
      <c r="F137" s="137" t="s">
        <v>137</v>
      </c>
      <c r="J137" s="138">
        <f>BK137</f>
        <v>0</v>
      </c>
      <c r="L137" s="127"/>
      <c r="M137" s="131"/>
      <c r="N137" s="132"/>
      <c r="O137" s="132"/>
      <c r="P137" s="133">
        <f>SUM(P138:P143)</f>
        <v>122.768</v>
      </c>
      <c r="Q137" s="132"/>
      <c r="R137" s="133">
        <f>SUM(R138:R143)</f>
        <v>0</v>
      </c>
      <c r="S137" s="132"/>
      <c r="T137" s="134">
        <f>SUM(T138:T143)</f>
        <v>0</v>
      </c>
      <c r="AR137" s="128" t="s">
        <v>82</v>
      </c>
      <c r="AT137" s="135" t="s">
        <v>73</v>
      </c>
      <c r="AU137" s="135" t="s">
        <v>82</v>
      </c>
      <c r="AY137" s="128" t="s">
        <v>128</v>
      </c>
      <c r="BK137" s="136">
        <f>SUM(BK138:BK143)</f>
        <v>0</v>
      </c>
    </row>
    <row r="138" spans="1:65" s="2" customFormat="1" ht="33" customHeight="1">
      <c r="A138" s="27"/>
      <c r="B138" s="139"/>
      <c r="C138" s="140" t="s">
        <v>162</v>
      </c>
      <c r="D138" s="140" t="s">
        <v>130</v>
      </c>
      <c r="E138" s="141" t="s">
        <v>278</v>
      </c>
      <c r="F138" s="142" t="s">
        <v>279</v>
      </c>
      <c r="G138" s="143" t="s">
        <v>133</v>
      </c>
      <c r="H138" s="144">
        <v>166</v>
      </c>
      <c r="I138" s="145"/>
      <c r="J138" s="145">
        <f aca="true" t="shared" si="0" ref="J138:J143">ROUND(I138*H138,2)</f>
        <v>0</v>
      </c>
      <c r="K138" s="146"/>
      <c r="L138" s="28"/>
      <c r="M138" s="147" t="s">
        <v>1</v>
      </c>
      <c r="N138" s="148" t="s">
        <v>39</v>
      </c>
      <c r="O138" s="149">
        <v>0.025</v>
      </c>
      <c r="P138" s="149">
        <f aca="true" t="shared" si="1" ref="P138:P143">O138*H138</f>
        <v>4.15</v>
      </c>
      <c r="Q138" s="149">
        <v>0</v>
      </c>
      <c r="R138" s="149">
        <f aca="true" t="shared" si="2" ref="R138:R143">Q138*H138</f>
        <v>0</v>
      </c>
      <c r="S138" s="149">
        <v>0</v>
      </c>
      <c r="T138" s="150">
        <f aca="true" t="shared" si="3" ref="T138:T143">S138*H138</f>
        <v>0</v>
      </c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R138" s="151" t="s">
        <v>134</v>
      </c>
      <c r="AT138" s="151" t="s">
        <v>130</v>
      </c>
      <c r="AU138" s="151" t="s">
        <v>84</v>
      </c>
      <c r="AY138" s="15" t="s">
        <v>128</v>
      </c>
      <c r="BE138" s="152">
        <f aca="true" t="shared" si="4" ref="BE138:BE143">IF(N138="základní",J138,0)</f>
        <v>0</v>
      </c>
      <c r="BF138" s="152">
        <f aca="true" t="shared" si="5" ref="BF138:BF143">IF(N138="snížená",J138,0)</f>
        <v>0</v>
      </c>
      <c r="BG138" s="152">
        <f aca="true" t="shared" si="6" ref="BG138:BG143">IF(N138="zákl. přenesená",J138,0)</f>
        <v>0</v>
      </c>
      <c r="BH138" s="152">
        <f aca="true" t="shared" si="7" ref="BH138:BH143">IF(N138="sníž. přenesená",J138,0)</f>
        <v>0</v>
      </c>
      <c r="BI138" s="152">
        <f aca="true" t="shared" si="8" ref="BI138:BI143">IF(N138="nulová",J138,0)</f>
        <v>0</v>
      </c>
      <c r="BJ138" s="15" t="s">
        <v>82</v>
      </c>
      <c r="BK138" s="152">
        <f aca="true" t="shared" si="9" ref="BK138:BK143">ROUND(I138*H138,2)</f>
        <v>0</v>
      </c>
      <c r="BL138" s="15" t="s">
        <v>134</v>
      </c>
      <c r="BM138" s="151" t="s">
        <v>280</v>
      </c>
    </row>
    <row r="139" spans="1:65" s="2" customFormat="1" ht="33" customHeight="1">
      <c r="A139" s="27"/>
      <c r="B139" s="139"/>
      <c r="C139" s="140" t="s">
        <v>171</v>
      </c>
      <c r="D139" s="140" t="s">
        <v>130</v>
      </c>
      <c r="E139" s="141" t="s">
        <v>281</v>
      </c>
      <c r="F139" s="142" t="s">
        <v>282</v>
      </c>
      <c r="G139" s="143" t="s">
        <v>133</v>
      </c>
      <c r="H139" s="144">
        <v>166</v>
      </c>
      <c r="I139" s="145"/>
      <c r="J139" s="145">
        <f t="shared" si="0"/>
        <v>0</v>
      </c>
      <c r="K139" s="146"/>
      <c r="L139" s="28"/>
      <c r="M139" s="147" t="s">
        <v>1</v>
      </c>
      <c r="N139" s="148" t="s">
        <v>39</v>
      </c>
      <c r="O139" s="149">
        <v>0.028</v>
      </c>
      <c r="P139" s="149">
        <f t="shared" si="1"/>
        <v>4.648</v>
      </c>
      <c r="Q139" s="149">
        <v>0</v>
      </c>
      <c r="R139" s="149">
        <f t="shared" si="2"/>
        <v>0</v>
      </c>
      <c r="S139" s="149">
        <v>0</v>
      </c>
      <c r="T139" s="150">
        <f t="shared" si="3"/>
        <v>0</v>
      </c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R139" s="151" t="s">
        <v>134</v>
      </c>
      <c r="AT139" s="151" t="s">
        <v>130</v>
      </c>
      <c r="AU139" s="151" t="s">
        <v>84</v>
      </c>
      <c r="AY139" s="15" t="s">
        <v>128</v>
      </c>
      <c r="BE139" s="152">
        <f t="shared" si="4"/>
        <v>0</v>
      </c>
      <c r="BF139" s="152">
        <f t="shared" si="5"/>
        <v>0</v>
      </c>
      <c r="BG139" s="152">
        <f t="shared" si="6"/>
        <v>0</v>
      </c>
      <c r="BH139" s="152">
        <f t="shared" si="7"/>
        <v>0</v>
      </c>
      <c r="BI139" s="152">
        <f t="shared" si="8"/>
        <v>0</v>
      </c>
      <c r="BJ139" s="15" t="s">
        <v>82</v>
      </c>
      <c r="BK139" s="152">
        <f t="shared" si="9"/>
        <v>0</v>
      </c>
      <c r="BL139" s="15" t="s">
        <v>134</v>
      </c>
      <c r="BM139" s="151" t="s">
        <v>283</v>
      </c>
    </row>
    <row r="140" spans="1:65" s="2" customFormat="1" ht="21.75" customHeight="1">
      <c r="A140" s="27"/>
      <c r="B140" s="139"/>
      <c r="C140" s="140" t="s">
        <v>175</v>
      </c>
      <c r="D140" s="140" t="s">
        <v>130</v>
      </c>
      <c r="E140" s="141" t="s">
        <v>138</v>
      </c>
      <c r="F140" s="142" t="s">
        <v>139</v>
      </c>
      <c r="G140" s="143" t="s">
        <v>133</v>
      </c>
      <c r="H140" s="144">
        <v>786</v>
      </c>
      <c r="I140" s="145"/>
      <c r="J140" s="145">
        <f t="shared" si="0"/>
        <v>0</v>
      </c>
      <c r="K140" s="146"/>
      <c r="L140" s="28"/>
      <c r="M140" s="147" t="s">
        <v>1</v>
      </c>
      <c r="N140" s="148" t="s">
        <v>39</v>
      </c>
      <c r="O140" s="149">
        <v>0.004</v>
      </c>
      <c r="P140" s="149">
        <f t="shared" si="1"/>
        <v>3.144</v>
      </c>
      <c r="Q140" s="149">
        <v>0</v>
      </c>
      <c r="R140" s="149">
        <f t="shared" si="2"/>
        <v>0</v>
      </c>
      <c r="S140" s="149">
        <v>0</v>
      </c>
      <c r="T140" s="150">
        <f t="shared" si="3"/>
        <v>0</v>
      </c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R140" s="151" t="s">
        <v>134</v>
      </c>
      <c r="AT140" s="151" t="s">
        <v>130</v>
      </c>
      <c r="AU140" s="151" t="s">
        <v>84</v>
      </c>
      <c r="AY140" s="15" t="s">
        <v>128</v>
      </c>
      <c r="BE140" s="152">
        <f t="shared" si="4"/>
        <v>0</v>
      </c>
      <c r="BF140" s="152">
        <f t="shared" si="5"/>
        <v>0</v>
      </c>
      <c r="BG140" s="152">
        <f t="shared" si="6"/>
        <v>0</v>
      </c>
      <c r="BH140" s="152">
        <f t="shared" si="7"/>
        <v>0</v>
      </c>
      <c r="BI140" s="152">
        <f t="shared" si="8"/>
        <v>0</v>
      </c>
      <c r="BJ140" s="15" t="s">
        <v>82</v>
      </c>
      <c r="BK140" s="152">
        <f t="shared" si="9"/>
        <v>0</v>
      </c>
      <c r="BL140" s="15" t="s">
        <v>134</v>
      </c>
      <c r="BM140" s="151" t="s">
        <v>140</v>
      </c>
    </row>
    <row r="141" spans="1:65" s="2" customFormat="1" ht="21.75" customHeight="1">
      <c r="A141" s="27"/>
      <c r="B141" s="139"/>
      <c r="C141" s="140" t="s">
        <v>179</v>
      </c>
      <c r="D141" s="140" t="s">
        <v>130</v>
      </c>
      <c r="E141" s="141" t="s">
        <v>142</v>
      </c>
      <c r="F141" s="142" t="s">
        <v>143</v>
      </c>
      <c r="G141" s="143" t="s">
        <v>133</v>
      </c>
      <c r="H141" s="144">
        <v>786</v>
      </c>
      <c r="I141" s="145"/>
      <c r="J141" s="145">
        <f t="shared" si="0"/>
        <v>0</v>
      </c>
      <c r="K141" s="146"/>
      <c r="L141" s="28"/>
      <c r="M141" s="147" t="s">
        <v>1</v>
      </c>
      <c r="N141" s="148" t="s">
        <v>39</v>
      </c>
      <c r="O141" s="149">
        <v>0.002</v>
      </c>
      <c r="P141" s="149">
        <f t="shared" si="1"/>
        <v>1.572</v>
      </c>
      <c r="Q141" s="149">
        <v>0</v>
      </c>
      <c r="R141" s="149">
        <f t="shared" si="2"/>
        <v>0</v>
      </c>
      <c r="S141" s="149">
        <v>0</v>
      </c>
      <c r="T141" s="150">
        <f t="shared" si="3"/>
        <v>0</v>
      </c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R141" s="151" t="s">
        <v>134</v>
      </c>
      <c r="AT141" s="151" t="s">
        <v>130</v>
      </c>
      <c r="AU141" s="151" t="s">
        <v>84</v>
      </c>
      <c r="AY141" s="15" t="s">
        <v>128</v>
      </c>
      <c r="BE141" s="152">
        <f t="shared" si="4"/>
        <v>0</v>
      </c>
      <c r="BF141" s="152">
        <f t="shared" si="5"/>
        <v>0</v>
      </c>
      <c r="BG141" s="152">
        <f t="shared" si="6"/>
        <v>0</v>
      </c>
      <c r="BH141" s="152">
        <f t="shared" si="7"/>
        <v>0</v>
      </c>
      <c r="BI141" s="152">
        <f t="shared" si="8"/>
        <v>0</v>
      </c>
      <c r="BJ141" s="15" t="s">
        <v>82</v>
      </c>
      <c r="BK141" s="152">
        <f t="shared" si="9"/>
        <v>0</v>
      </c>
      <c r="BL141" s="15" t="s">
        <v>134</v>
      </c>
      <c r="BM141" s="151" t="s">
        <v>144</v>
      </c>
    </row>
    <row r="142" spans="1:65" s="2" customFormat="1" ht="33" customHeight="1">
      <c r="A142" s="27"/>
      <c r="B142" s="139"/>
      <c r="C142" s="140" t="s">
        <v>185</v>
      </c>
      <c r="D142" s="140" t="s">
        <v>130</v>
      </c>
      <c r="E142" s="141" t="s">
        <v>232</v>
      </c>
      <c r="F142" s="142" t="s">
        <v>233</v>
      </c>
      <c r="G142" s="143" t="s">
        <v>133</v>
      </c>
      <c r="H142" s="144">
        <v>786</v>
      </c>
      <c r="I142" s="145"/>
      <c r="J142" s="145">
        <f t="shared" si="0"/>
        <v>0</v>
      </c>
      <c r="K142" s="146"/>
      <c r="L142" s="28"/>
      <c r="M142" s="147" t="s">
        <v>1</v>
      </c>
      <c r="N142" s="148" t="s">
        <v>39</v>
      </c>
      <c r="O142" s="149">
        <v>0.071</v>
      </c>
      <c r="P142" s="149">
        <f t="shared" si="1"/>
        <v>55.806</v>
      </c>
      <c r="Q142" s="149">
        <v>0</v>
      </c>
      <c r="R142" s="149">
        <f t="shared" si="2"/>
        <v>0</v>
      </c>
      <c r="S142" s="149">
        <v>0</v>
      </c>
      <c r="T142" s="150">
        <f t="shared" si="3"/>
        <v>0</v>
      </c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R142" s="151" t="s">
        <v>134</v>
      </c>
      <c r="AT142" s="151" t="s">
        <v>130</v>
      </c>
      <c r="AU142" s="151" t="s">
        <v>84</v>
      </c>
      <c r="AY142" s="15" t="s">
        <v>128</v>
      </c>
      <c r="BE142" s="152">
        <f t="shared" si="4"/>
        <v>0</v>
      </c>
      <c r="BF142" s="152">
        <f t="shared" si="5"/>
        <v>0</v>
      </c>
      <c r="BG142" s="152">
        <f t="shared" si="6"/>
        <v>0</v>
      </c>
      <c r="BH142" s="152">
        <f t="shared" si="7"/>
        <v>0</v>
      </c>
      <c r="BI142" s="152">
        <f t="shared" si="8"/>
        <v>0</v>
      </c>
      <c r="BJ142" s="15" t="s">
        <v>82</v>
      </c>
      <c r="BK142" s="152">
        <f t="shared" si="9"/>
        <v>0</v>
      </c>
      <c r="BL142" s="15" t="s">
        <v>134</v>
      </c>
      <c r="BM142" s="151" t="s">
        <v>284</v>
      </c>
    </row>
    <row r="143" spans="1:65" s="2" customFormat="1" ht="33" customHeight="1">
      <c r="A143" s="27"/>
      <c r="B143" s="139"/>
      <c r="C143" s="140" t="s">
        <v>190</v>
      </c>
      <c r="D143" s="140" t="s">
        <v>130</v>
      </c>
      <c r="E143" s="141" t="s">
        <v>235</v>
      </c>
      <c r="F143" s="142" t="s">
        <v>236</v>
      </c>
      <c r="G143" s="143" t="s">
        <v>133</v>
      </c>
      <c r="H143" s="144">
        <v>786</v>
      </c>
      <c r="I143" s="145"/>
      <c r="J143" s="145">
        <f t="shared" si="0"/>
        <v>0</v>
      </c>
      <c r="K143" s="146"/>
      <c r="L143" s="28"/>
      <c r="M143" s="147" t="s">
        <v>1</v>
      </c>
      <c r="N143" s="148" t="s">
        <v>39</v>
      </c>
      <c r="O143" s="149">
        <v>0.068</v>
      </c>
      <c r="P143" s="149">
        <f t="shared" si="1"/>
        <v>53.448</v>
      </c>
      <c r="Q143" s="149">
        <v>0</v>
      </c>
      <c r="R143" s="149">
        <f t="shared" si="2"/>
        <v>0</v>
      </c>
      <c r="S143" s="149">
        <v>0</v>
      </c>
      <c r="T143" s="150">
        <f t="shared" si="3"/>
        <v>0</v>
      </c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R143" s="151" t="s">
        <v>134</v>
      </c>
      <c r="AT143" s="151" t="s">
        <v>130</v>
      </c>
      <c r="AU143" s="151" t="s">
        <v>84</v>
      </c>
      <c r="AY143" s="15" t="s">
        <v>128</v>
      </c>
      <c r="BE143" s="152">
        <f t="shared" si="4"/>
        <v>0</v>
      </c>
      <c r="BF143" s="152">
        <f t="shared" si="5"/>
        <v>0</v>
      </c>
      <c r="BG143" s="152">
        <f t="shared" si="6"/>
        <v>0</v>
      </c>
      <c r="BH143" s="152">
        <f t="shared" si="7"/>
        <v>0</v>
      </c>
      <c r="BI143" s="152">
        <f t="shared" si="8"/>
        <v>0</v>
      </c>
      <c r="BJ143" s="15" t="s">
        <v>82</v>
      </c>
      <c r="BK143" s="152">
        <f t="shared" si="9"/>
        <v>0</v>
      </c>
      <c r="BL143" s="15" t="s">
        <v>134</v>
      </c>
      <c r="BM143" s="151" t="s">
        <v>285</v>
      </c>
    </row>
    <row r="144" spans="2:63" s="12" customFormat="1" ht="22.9" customHeight="1">
      <c r="B144" s="127"/>
      <c r="D144" s="128" t="s">
        <v>73</v>
      </c>
      <c r="E144" s="137" t="s">
        <v>162</v>
      </c>
      <c r="F144" s="137" t="s">
        <v>163</v>
      </c>
      <c r="J144" s="138">
        <f>BK144</f>
        <v>0</v>
      </c>
      <c r="L144" s="127"/>
      <c r="M144" s="131"/>
      <c r="N144" s="132"/>
      <c r="O144" s="132"/>
      <c r="P144" s="133">
        <f>SUM(P145:P149)</f>
        <v>5.4612</v>
      </c>
      <c r="Q144" s="132"/>
      <c r="R144" s="133">
        <f>SUM(R145:R149)</f>
        <v>0.0017079999999999997</v>
      </c>
      <c r="S144" s="132"/>
      <c r="T144" s="134">
        <f>SUM(T145:T149)</f>
        <v>12.4</v>
      </c>
      <c r="AR144" s="128" t="s">
        <v>82</v>
      </c>
      <c r="AT144" s="135" t="s">
        <v>73</v>
      </c>
      <c r="AU144" s="135" t="s">
        <v>82</v>
      </c>
      <c r="AY144" s="128" t="s">
        <v>128</v>
      </c>
      <c r="BK144" s="136">
        <f>SUM(BK145:BK149)</f>
        <v>0</v>
      </c>
    </row>
    <row r="145" spans="1:65" s="2" customFormat="1" ht="33" customHeight="1">
      <c r="A145" s="27"/>
      <c r="B145" s="139"/>
      <c r="C145" s="140" t="s">
        <v>8</v>
      </c>
      <c r="D145" s="140" t="s">
        <v>130</v>
      </c>
      <c r="E145" s="141" t="s">
        <v>164</v>
      </c>
      <c r="F145" s="142" t="s">
        <v>165</v>
      </c>
      <c r="G145" s="143" t="s">
        <v>166</v>
      </c>
      <c r="H145" s="144">
        <v>6.1</v>
      </c>
      <c r="I145" s="145"/>
      <c r="J145" s="145">
        <f>ROUND(I145*H145,2)</f>
        <v>0</v>
      </c>
      <c r="K145" s="146"/>
      <c r="L145" s="28"/>
      <c r="M145" s="147" t="s">
        <v>1</v>
      </c>
      <c r="N145" s="148" t="s">
        <v>39</v>
      </c>
      <c r="O145" s="149">
        <v>0.113</v>
      </c>
      <c r="P145" s="149">
        <f>O145*H145</f>
        <v>0.6893</v>
      </c>
      <c r="Q145" s="149">
        <v>0</v>
      </c>
      <c r="R145" s="149">
        <f>Q145*H145</f>
        <v>0</v>
      </c>
      <c r="S145" s="149">
        <v>0</v>
      </c>
      <c r="T145" s="150">
        <f>S145*H145</f>
        <v>0</v>
      </c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R145" s="151" t="s">
        <v>134</v>
      </c>
      <c r="AT145" s="151" t="s">
        <v>130</v>
      </c>
      <c r="AU145" s="151" t="s">
        <v>84</v>
      </c>
      <c r="AY145" s="15" t="s">
        <v>128</v>
      </c>
      <c r="BE145" s="152">
        <f>IF(N145="základní",J145,0)</f>
        <v>0</v>
      </c>
      <c r="BF145" s="152">
        <f>IF(N145="snížená",J145,0)</f>
        <v>0</v>
      </c>
      <c r="BG145" s="152">
        <f>IF(N145="zákl. přenesená",J145,0)</f>
        <v>0</v>
      </c>
      <c r="BH145" s="152">
        <f>IF(N145="sníž. přenesená",J145,0)</f>
        <v>0</v>
      </c>
      <c r="BI145" s="152">
        <f>IF(N145="nulová",J145,0)</f>
        <v>0</v>
      </c>
      <c r="BJ145" s="15" t="s">
        <v>82</v>
      </c>
      <c r="BK145" s="152">
        <f>ROUND(I145*H145,2)</f>
        <v>0</v>
      </c>
      <c r="BL145" s="15" t="s">
        <v>134</v>
      </c>
      <c r="BM145" s="151" t="s">
        <v>167</v>
      </c>
    </row>
    <row r="146" spans="1:65" s="2" customFormat="1" ht="44.25" customHeight="1">
      <c r="A146" s="27"/>
      <c r="B146" s="139"/>
      <c r="C146" s="140" t="s">
        <v>202</v>
      </c>
      <c r="D146" s="140" t="s">
        <v>130</v>
      </c>
      <c r="E146" s="141" t="s">
        <v>168</v>
      </c>
      <c r="F146" s="142" t="s">
        <v>169</v>
      </c>
      <c r="G146" s="143" t="s">
        <v>166</v>
      </c>
      <c r="H146" s="144">
        <v>6.1</v>
      </c>
      <c r="I146" s="145"/>
      <c r="J146" s="145">
        <f>ROUND(I146*H146,2)</f>
        <v>0</v>
      </c>
      <c r="K146" s="146"/>
      <c r="L146" s="28"/>
      <c r="M146" s="147" t="s">
        <v>1</v>
      </c>
      <c r="N146" s="148" t="s">
        <v>39</v>
      </c>
      <c r="O146" s="149">
        <v>0.154</v>
      </c>
      <c r="P146" s="149">
        <f>O146*H146</f>
        <v>0.9393999999999999</v>
      </c>
      <c r="Q146" s="149">
        <v>0.00028</v>
      </c>
      <c r="R146" s="149">
        <f>Q146*H146</f>
        <v>0.0017079999999999997</v>
      </c>
      <c r="S146" s="149">
        <v>0</v>
      </c>
      <c r="T146" s="150">
        <f>S146*H146</f>
        <v>0</v>
      </c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R146" s="151" t="s">
        <v>134</v>
      </c>
      <c r="AT146" s="151" t="s">
        <v>130</v>
      </c>
      <c r="AU146" s="151" t="s">
        <v>84</v>
      </c>
      <c r="AY146" s="15" t="s">
        <v>128</v>
      </c>
      <c r="BE146" s="152">
        <f>IF(N146="základní",J146,0)</f>
        <v>0</v>
      </c>
      <c r="BF146" s="152">
        <f>IF(N146="snížená",J146,0)</f>
        <v>0</v>
      </c>
      <c r="BG146" s="152">
        <f>IF(N146="zákl. přenesená",J146,0)</f>
        <v>0</v>
      </c>
      <c r="BH146" s="152">
        <f>IF(N146="sníž. přenesená",J146,0)</f>
        <v>0</v>
      </c>
      <c r="BI146" s="152">
        <f>IF(N146="nulová",J146,0)</f>
        <v>0</v>
      </c>
      <c r="BJ146" s="15" t="s">
        <v>82</v>
      </c>
      <c r="BK146" s="152">
        <f>ROUND(I146*H146,2)</f>
        <v>0</v>
      </c>
      <c r="BL146" s="15" t="s">
        <v>134</v>
      </c>
      <c r="BM146" s="151" t="s">
        <v>170</v>
      </c>
    </row>
    <row r="147" spans="1:65" s="2" customFormat="1" ht="33" customHeight="1">
      <c r="A147" s="27"/>
      <c r="B147" s="139"/>
      <c r="C147" s="140" t="s">
        <v>209</v>
      </c>
      <c r="D147" s="140" t="s">
        <v>130</v>
      </c>
      <c r="E147" s="141" t="s">
        <v>172</v>
      </c>
      <c r="F147" s="142" t="s">
        <v>173</v>
      </c>
      <c r="G147" s="143" t="s">
        <v>166</v>
      </c>
      <c r="H147" s="144">
        <v>6.1</v>
      </c>
      <c r="I147" s="145"/>
      <c r="J147" s="145">
        <f>ROUND(I147*H147,2)</f>
        <v>0</v>
      </c>
      <c r="K147" s="146"/>
      <c r="L147" s="28"/>
      <c r="M147" s="147" t="s">
        <v>1</v>
      </c>
      <c r="N147" s="148" t="s">
        <v>39</v>
      </c>
      <c r="O147" s="149">
        <v>0.12</v>
      </c>
      <c r="P147" s="149">
        <f>O147*H147</f>
        <v>0.732</v>
      </c>
      <c r="Q147" s="149">
        <v>0</v>
      </c>
      <c r="R147" s="149">
        <f>Q147*H147</f>
        <v>0</v>
      </c>
      <c r="S147" s="149">
        <v>0</v>
      </c>
      <c r="T147" s="150">
        <f>S147*H147</f>
        <v>0</v>
      </c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R147" s="151" t="s">
        <v>134</v>
      </c>
      <c r="AT147" s="151" t="s">
        <v>130</v>
      </c>
      <c r="AU147" s="151" t="s">
        <v>84</v>
      </c>
      <c r="AY147" s="15" t="s">
        <v>128</v>
      </c>
      <c r="BE147" s="152">
        <f>IF(N147="základní",J147,0)</f>
        <v>0</v>
      </c>
      <c r="BF147" s="152">
        <f>IF(N147="snížená",J147,0)</f>
        <v>0</v>
      </c>
      <c r="BG147" s="152">
        <f>IF(N147="zákl. přenesená",J147,0)</f>
        <v>0</v>
      </c>
      <c r="BH147" s="152">
        <f>IF(N147="sníž. přenesená",J147,0)</f>
        <v>0</v>
      </c>
      <c r="BI147" s="152">
        <f>IF(N147="nulová",J147,0)</f>
        <v>0</v>
      </c>
      <c r="BJ147" s="15" t="s">
        <v>82</v>
      </c>
      <c r="BK147" s="152">
        <f>ROUND(I147*H147,2)</f>
        <v>0</v>
      </c>
      <c r="BL147" s="15" t="s">
        <v>134</v>
      </c>
      <c r="BM147" s="151" t="s">
        <v>174</v>
      </c>
    </row>
    <row r="148" spans="1:65" s="2" customFormat="1" ht="21.75" customHeight="1">
      <c r="A148" s="27"/>
      <c r="B148" s="139"/>
      <c r="C148" s="140" t="s">
        <v>215</v>
      </c>
      <c r="D148" s="140" t="s">
        <v>130</v>
      </c>
      <c r="E148" s="141" t="s">
        <v>176</v>
      </c>
      <c r="F148" s="142" t="s">
        <v>177</v>
      </c>
      <c r="G148" s="143" t="s">
        <v>166</v>
      </c>
      <c r="H148" s="144">
        <v>6.1</v>
      </c>
      <c r="I148" s="145"/>
      <c r="J148" s="145">
        <f>ROUND(I148*H148,2)</f>
        <v>0</v>
      </c>
      <c r="K148" s="146"/>
      <c r="L148" s="28"/>
      <c r="M148" s="147" t="s">
        <v>1</v>
      </c>
      <c r="N148" s="148" t="s">
        <v>39</v>
      </c>
      <c r="O148" s="149">
        <v>0.305</v>
      </c>
      <c r="P148" s="149">
        <f>O148*H148</f>
        <v>1.8604999999999998</v>
      </c>
      <c r="Q148" s="149">
        <v>0</v>
      </c>
      <c r="R148" s="149">
        <f>Q148*H148</f>
        <v>0</v>
      </c>
      <c r="S148" s="149">
        <v>0</v>
      </c>
      <c r="T148" s="150">
        <f>S148*H148</f>
        <v>0</v>
      </c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R148" s="151" t="s">
        <v>134</v>
      </c>
      <c r="AT148" s="151" t="s">
        <v>130</v>
      </c>
      <c r="AU148" s="151" t="s">
        <v>84</v>
      </c>
      <c r="AY148" s="15" t="s">
        <v>128</v>
      </c>
      <c r="BE148" s="152">
        <f>IF(N148="základní",J148,0)</f>
        <v>0</v>
      </c>
      <c r="BF148" s="152">
        <f>IF(N148="snížená",J148,0)</f>
        <v>0</v>
      </c>
      <c r="BG148" s="152">
        <f>IF(N148="zákl. přenesená",J148,0)</f>
        <v>0</v>
      </c>
      <c r="BH148" s="152">
        <f>IF(N148="sníž. přenesená",J148,0)</f>
        <v>0</v>
      </c>
      <c r="BI148" s="152">
        <f>IF(N148="nulová",J148,0)</f>
        <v>0</v>
      </c>
      <c r="BJ148" s="15" t="s">
        <v>82</v>
      </c>
      <c r="BK148" s="152">
        <f>ROUND(I148*H148,2)</f>
        <v>0</v>
      </c>
      <c r="BL148" s="15" t="s">
        <v>134</v>
      </c>
      <c r="BM148" s="151" t="s">
        <v>178</v>
      </c>
    </row>
    <row r="149" spans="1:65" s="2" customFormat="1" ht="55.5" customHeight="1">
      <c r="A149" s="27"/>
      <c r="B149" s="139"/>
      <c r="C149" s="140" t="s">
        <v>249</v>
      </c>
      <c r="D149" s="140" t="s">
        <v>130</v>
      </c>
      <c r="E149" s="141" t="s">
        <v>180</v>
      </c>
      <c r="F149" s="142" t="s">
        <v>181</v>
      </c>
      <c r="G149" s="143" t="s">
        <v>133</v>
      </c>
      <c r="H149" s="144">
        <v>620</v>
      </c>
      <c r="I149" s="145"/>
      <c r="J149" s="145">
        <f>ROUND(I149*H149,2)</f>
        <v>0</v>
      </c>
      <c r="K149" s="146"/>
      <c r="L149" s="28"/>
      <c r="M149" s="147" t="s">
        <v>1</v>
      </c>
      <c r="N149" s="148" t="s">
        <v>39</v>
      </c>
      <c r="O149" s="149">
        <v>0.002</v>
      </c>
      <c r="P149" s="149">
        <f>O149*H149</f>
        <v>1.24</v>
      </c>
      <c r="Q149" s="149">
        <v>0</v>
      </c>
      <c r="R149" s="149">
        <f>Q149*H149</f>
        <v>0</v>
      </c>
      <c r="S149" s="149">
        <v>0.02</v>
      </c>
      <c r="T149" s="150">
        <f>S149*H149</f>
        <v>12.4</v>
      </c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R149" s="151" t="s">
        <v>134</v>
      </c>
      <c r="AT149" s="151" t="s">
        <v>130</v>
      </c>
      <c r="AU149" s="151" t="s">
        <v>84</v>
      </c>
      <c r="AY149" s="15" t="s">
        <v>128</v>
      </c>
      <c r="BE149" s="152">
        <f>IF(N149="základní",J149,0)</f>
        <v>0</v>
      </c>
      <c r="BF149" s="152">
        <f>IF(N149="snížená",J149,0)</f>
        <v>0</v>
      </c>
      <c r="BG149" s="152">
        <f>IF(N149="zákl. přenesená",J149,0)</f>
        <v>0</v>
      </c>
      <c r="BH149" s="152">
        <f>IF(N149="sníž. přenesená",J149,0)</f>
        <v>0</v>
      </c>
      <c r="BI149" s="152">
        <f>IF(N149="nulová",J149,0)</f>
        <v>0</v>
      </c>
      <c r="BJ149" s="15" t="s">
        <v>82</v>
      </c>
      <c r="BK149" s="152">
        <f>ROUND(I149*H149,2)</f>
        <v>0</v>
      </c>
      <c r="BL149" s="15" t="s">
        <v>134</v>
      </c>
      <c r="BM149" s="151" t="s">
        <v>286</v>
      </c>
    </row>
    <row r="150" spans="2:63" s="12" customFormat="1" ht="22.9" customHeight="1">
      <c r="B150" s="127"/>
      <c r="D150" s="128" t="s">
        <v>73</v>
      </c>
      <c r="E150" s="137" t="s">
        <v>183</v>
      </c>
      <c r="F150" s="137" t="s">
        <v>184</v>
      </c>
      <c r="J150" s="138">
        <f>BK150</f>
        <v>0</v>
      </c>
      <c r="L150" s="127"/>
      <c r="M150" s="131"/>
      <c r="N150" s="132"/>
      <c r="O150" s="132"/>
      <c r="P150" s="133">
        <f>SUM(P151:P158)</f>
        <v>10.253568</v>
      </c>
      <c r="Q150" s="132"/>
      <c r="R150" s="133">
        <f>SUM(R151:R158)</f>
        <v>0</v>
      </c>
      <c r="S150" s="132"/>
      <c r="T150" s="134">
        <f>SUM(T151:T158)</f>
        <v>0</v>
      </c>
      <c r="AR150" s="128" t="s">
        <v>82</v>
      </c>
      <c r="AT150" s="135" t="s">
        <v>73</v>
      </c>
      <c r="AU150" s="135" t="s">
        <v>82</v>
      </c>
      <c r="AY150" s="128" t="s">
        <v>128</v>
      </c>
      <c r="BK150" s="136">
        <f>SUM(BK151:BK158)</f>
        <v>0</v>
      </c>
    </row>
    <row r="151" spans="1:65" s="2" customFormat="1" ht="33" customHeight="1">
      <c r="A151" s="27"/>
      <c r="B151" s="139"/>
      <c r="C151" s="140" t="s">
        <v>287</v>
      </c>
      <c r="D151" s="140" t="s">
        <v>130</v>
      </c>
      <c r="E151" s="141" t="s">
        <v>186</v>
      </c>
      <c r="F151" s="142" t="s">
        <v>187</v>
      </c>
      <c r="G151" s="143" t="s">
        <v>188</v>
      </c>
      <c r="H151" s="144">
        <v>213.616</v>
      </c>
      <c r="I151" s="145"/>
      <c r="J151" s="145">
        <f>ROUND(I151*H151,2)</f>
        <v>0</v>
      </c>
      <c r="K151" s="146"/>
      <c r="L151" s="28"/>
      <c r="M151" s="147" t="s">
        <v>1</v>
      </c>
      <c r="N151" s="148" t="s">
        <v>39</v>
      </c>
      <c r="O151" s="149">
        <v>0.03</v>
      </c>
      <c r="P151" s="149">
        <f>O151*H151</f>
        <v>6.40848</v>
      </c>
      <c r="Q151" s="149">
        <v>0</v>
      </c>
      <c r="R151" s="149">
        <f>Q151*H151</f>
        <v>0</v>
      </c>
      <c r="S151" s="149">
        <v>0</v>
      </c>
      <c r="T151" s="150">
        <f>S151*H151</f>
        <v>0</v>
      </c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R151" s="151" t="s">
        <v>134</v>
      </c>
      <c r="AT151" s="151" t="s">
        <v>130</v>
      </c>
      <c r="AU151" s="151" t="s">
        <v>84</v>
      </c>
      <c r="AY151" s="15" t="s">
        <v>128</v>
      </c>
      <c r="BE151" s="152">
        <f>IF(N151="základní",J151,0)</f>
        <v>0</v>
      </c>
      <c r="BF151" s="152">
        <f>IF(N151="snížená",J151,0)</f>
        <v>0</v>
      </c>
      <c r="BG151" s="152">
        <f>IF(N151="zákl. přenesená",J151,0)</f>
        <v>0</v>
      </c>
      <c r="BH151" s="152">
        <f>IF(N151="sníž. přenesená",J151,0)</f>
        <v>0</v>
      </c>
      <c r="BI151" s="152">
        <f>IF(N151="nulová",J151,0)</f>
        <v>0</v>
      </c>
      <c r="BJ151" s="15" t="s">
        <v>82</v>
      </c>
      <c r="BK151" s="152">
        <f>ROUND(I151*H151,2)</f>
        <v>0</v>
      </c>
      <c r="BL151" s="15" t="s">
        <v>134</v>
      </c>
      <c r="BM151" s="151" t="s">
        <v>189</v>
      </c>
    </row>
    <row r="152" spans="1:65" s="2" customFormat="1" ht="33" customHeight="1">
      <c r="A152" s="27"/>
      <c r="B152" s="139"/>
      <c r="C152" s="140" t="s">
        <v>7</v>
      </c>
      <c r="D152" s="140" t="s">
        <v>130</v>
      </c>
      <c r="E152" s="141" t="s">
        <v>191</v>
      </c>
      <c r="F152" s="142" t="s">
        <v>192</v>
      </c>
      <c r="G152" s="143" t="s">
        <v>188</v>
      </c>
      <c r="H152" s="144">
        <v>1922.544</v>
      </c>
      <c r="I152" s="145"/>
      <c r="J152" s="145">
        <f>ROUND(I152*H152,2)</f>
        <v>0</v>
      </c>
      <c r="K152" s="146"/>
      <c r="L152" s="28"/>
      <c r="M152" s="147" t="s">
        <v>1</v>
      </c>
      <c r="N152" s="148" t="s">
        <v>39</v>
      </c>
      <c r="O152" s="149">
        <v>0.002</v>
      </c>
      <c r="P152" s="149">
        <f>O152*H152</f>
        <v>3.845088</v>
      </c>
      <c r="Q152" s="149">
        <v>0</v>
      </c>
      <c r="R152" s="149">
        <f>Q152*H152</f>
        <v>0</v>
      </c>
      <c r="S152" s="149">
        <v>0</v>
      </c>
      <c r="T152" s="150">
        <f>S152*H152</f>
        <v>0</v>
      </c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R152" s="151" t="s">
        <v>134</v>
      </c>
      <c r="AT152" s="151" t="s">
        <v>130</v>
      </c>
      <c r="AU152" s="151" t="s">
        <v>84</v>
      </c>
      <c r="AY152" s="15" t="s">
        <v>128</v>
      </c>
      <c r="BE152" s="152">
        <f>IF(N152="základní",J152,0)</f>
        <v>0</v>
      </c>
      <c r="BF152" s="152">
        <f>IF(N152="snížená",J152,0)</f>
        <v>0</v>
      </c>
      <c r="BG152" s="152">
        <f>IF(N152="zákl. přenesená",J152,0)</f>
        <v>0</v>
      </c>
      <c r="BH152" s="152">
        <f>IF(N152="sníž. přenesená",J152,0)</f>
        <v>0</v>
      </c>
      <c r="BI152" s="152">
        <f>IF(N152="nulová",J152,0)</f>
        <v>0</v>
      </c>
      <c r="BJ152" s="15" t="s">
        <v>82</v>
      </c>
      <c r="BK152" s="152">
        <f>ROUND(I152*H152,2)</f>
        <v>0</v>
      </c>
      <c r="BL152" s="15" t="s">
        <v>134</v>
      </c>
      <c r="BM152" s="151" t="s">
        <v>193</v>
      </c>
    </row>
    <row r="153" spans="1:47" s="2" customFormat="1" ht="19.5">
      <c r="A153" s="27"/>
      <c r="B153" s="28"/>
      <c r="C153" s="27"/>
      <c r="D153" s="153" t="s">
        <v>194</v>
      </c>
      <c r="E153" s="27"/>
      <c r="F153" s="154" t="s">
        <v>195</v>
      </c>
      <c r="G153" s="27"/>
      <c r="H153" s="27"/>
      <c r="I153" s="27"/>
      <c r="J153" s="27"/>
      <c r="K153" s="27"/>
      <c r="L153" s="28"/>
      <c r="M153" s="155"/>
      <c r="N153" s="156"/>
      <c r="O153" s="53"/>
      <c r="P153" s="53"/>
      <c r="Q153" s="53"/>
      <c r="R153" s="53"/>
      <c r="S153" s="53"/>
      <c r="T153" s="54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T153" s="15" t="s">
        <v>194</v>
      </c>
      <c r="AU153" s="15" t="s">
        <v>84</v>
      </c>
    </row>
    <row r="154" spans="2:51" s="13" customFormat="1" ht="11.25">
      <c r="B154" s="157"/>
      <c r="D154" s="153" t="s">
        <v>196</v>
      </c>
      <c r="F154" s="158" t="s">
        <v>288</v>
      </c>
      <c r="H154" s="159">
        <v>1922.544</v>
      </c>
      <c r="L154" s="157"/>
      <c r="M154" s="160"/>
      <c r="N154" s="161"/>
      <c r="O154" s="161"/>
      <c r="P154" s="161"/>
      <c r="Q154" s="161"/>
      <c r="R154" s="161"/>
      <c r="S154" s="161"/>
      <c r="T154" s="162"/>
      <c r="AT154" s="163" t="s">
        <v>196</v>
      </c>
      <c r="AU154" s="163" t="s">
        <v>84</v>
      </c>
      <c r="AV154" s="13" t="s">
        <v>84</v>
      </c>
      <c r="AW154" s="13" t="s">
        <v>3</v>
      </c>
      <c r="AX154" s="13" t="s">
        <v>82</v>
      </c>
      <c r="AY154" s="163" t="s">
        <v>128</v>
      </c>
    </row>
    <row r="155" spans="1:65" s="2" customFormat="1" ht="33" customHeight="1">
      <c r="A155" s="27"/>
      <c r="B155" s="139"/>
      <c r="C155" s="140" t="s">
        <v>289</v>
      </c>
      <c r="D155" s="140" t="s">
        <v>130</v>
      </c>
      <c r="E155" s="141" t="s">
        <v>198</v>
      </c>
      <c r="F155" s="142" t="s">
        <v>199</v>
      </c>
      <c r="G155" s="143" t="s">
        <v>188</v>
      </c>
      <c r="H155" s="144">
        <v>201.216</v>
      </c>
      <c r="I155" s="145"/>
      <c r="J155" s="145">
        <f>ROUND(I155*H155,2)</f>
        <v>0</v>
      </c>
      <c r="K155" s="146"/>
      <c r="L155" s="28"/>
      <c r="M155" s="147" t="s">
        <v>1</v>
      </c>
      <c r="N155" s="148" t="s">
        <v>39</v>
      </c>
      <c r="O155" s="149">
        <v>0</v>
      </c>
      <c r="P155" s="149">
        <f>O155*H155</f>
        <v>0</v>
      </c>
      <c r="Q155" s="149">
        <v>0</v>
      </c>
      <c r="R155" s="149">
        <f>Q155*H155</f>
        <v>0</v>
      </c>
      <c r="S155" s="149">
        <v>0</v>
      </c>
      <c r="T155" s="150">
        <f>S155*H155</f>
        <v>0</v>
      </c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R155" s="151" t="s">
        <v>134</v>
      </c>
      <c r="AT155" s="151" t="s">
        <v>130</v>
      </c>
      <c r="AU155" s="151" t="s">
        <v>84</v>
      </c>
      <c r="AY155" s="15" t="s">
        <v>128</v>
      </c>
      <c r="BE155" s="152">
        <f>IF(N155="základní",J155,0)</f>
        <v>0</v>
      </c>
      <c r="BF155" s="152">
        <f>IF(N155="snížená",J155,0)</f>
        <v>0</v>
      </c>
      <c r="BG155" s="152">
        <f>IF(N155="zákl. přenesená",J155,0)</f>
        <v>0</v>
      </c>
      <c r="BH155" s="152">
        <f>IF(N155="sníž. přenesená",J155,0)</f>
        <v>0</v>
      </c>
      <c r="BI155" s="152">
        <f>IF(N155="nulová",J155,0)</f>
        <v>0</v>
      </c>
      <c r="BJ155" s="15" t="s">
        <v>82</v>
      </c>
      <c r="BK155" s="152">
        <f>ROUND(I155*H155,2)</f>
        <v>0</v>
      </c>
      <c r="BL155" s="15" t="s">
        <v>134</v>
      </c>
      <c r="BM155" s="151" t="s">
        <v>200</v>
      </c>
    </row>
    <row r="156" spans="2:51" s="13" customFormat="1" ht="11.25">
      <c r="B156" s="157"/>
      <c r="D156" s="153" t="s">
        <v>196</v>
      </c>
      <c r="E156" s="163" t="s">
        <v>1</v>
      </c>
      <c r="F156" s="158" t="s">
        <v>290</v>
      </c>
      <c r="H156" s="159">
        <v>201.216</v>
      </c>
      <c r="L156" s="157"/>
      <c r="M156" s="160"/>
      <c r="N156" s="161"/>
      <c r="O156" s="161"/>
      <c r="P156" s="161"/>
      <c r="Q156" s="161"/>
      <c r="R156" s="161"/>
      <c r="S156" s="161"/>
      <c r="T156" s="162"/>
      <c r="AT156" s="163" t="s">
        <v>196</v>
      </c>
      <c r="AU156" s="163" t="s">
        <v>84</v>
      </c>
      <c r="AV156" s="13" t="s">
        <v>84</v>
      </c>
      <c r="AW156" s="13" t="s">
        <v>29</v>
      </c>
      <c r="AX156" s="13" t="s">
        <v>82</v>
      </c>
      <c r="AY156" s="163" t="s">
        <v>128</v>
      </c>
    </row>
    <row r="157" spans="1:65" s="2" customFormat="1" ht="33" customHeight="1">
      <c r="A157" s="27"/>
      <c r="B157" s="139"/>
      <c r="C157" s="140" t="s">
        <v>291</v>
      </c>
      <c r="D157" s="140" t="s">
        <v>130</v>
      </c>
      <c r="E157" s="141" t="s">
        <v>292</v>
      </c>
      <c r="F157" s="142" t="s">
        <v>204</v>
      </c>
      <c r="G157" s="143" t="s">
        <v>188</v>
      </c>
      <c r="H157" s="144">
        <v>83</v>
      </c>
      <c r="I157" s="145"/>
      <c r="J157" s="145">
        <f>ROUND(I157*H157,2)</f>
        <v>0</v>
      </c>
      <c r="K157" s="146"/>
      <c r="L157" s="28"/>
      <c r="M157" s="147" t="s">
        <v>1</v>
      </c>
      <c r="N157" s="148" t="s">
        <v>39</v>
      </c>
      <c r="O157" s="149">
        <v>0</v>
      </c>
      <c r="P157" s="149">
        <f>O157*H157</f>
        <v>0</v>
      </c>
      <c r="Q157" s="149">
        <v>0</v>
      </c>
      <c r="R157" s="149">
        <f>Q157*H157</f>
        <v>0</v>
      </c>
      <c r="S157" s="149">
        <v>0</v>
      </c>
      <c r="T157" s="150">
        <f>S157*H157</f>
        <v>0</v>
      </c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R157" s="151" t="s">
        <v>134</v>
      </c>
      <c r="AT157" s="151" t="s">
        <v>130</v>
      </c>
      <c r="AU157" s="151" t="s">
        <v>84</v>
      </c>
      <c r="AY157" s="15" t="s">
        <v>128</v>
      </c>
      <c r="BE157" s="152">
        <f>IF(N157="základní",J157,0)</f>
        <v>0</v>
      </c>
      <c r="BF157" s="152">
        <f>IF(N157="snížená",J157,0)</f>
        <v>0</v>
      </c>
      <c r="BG157" s="152">
        <f>IF(N157="zákl. přenesená",J157,0)</f>
        <v>0</v>
      </c>
      <c r="BH157" s="152">
        <f>IF(N157="sníž. přenesená",J157,0)</f>
        <v>0</v>
      </c>
      <c r="BI157" s="152">
        <f>IF(N157="nulová",J157,0)</f>
        <v>0</v>
      </c>
      <c r="BJ157" s="15" t="s">
        <v>82</v>
      </c>
      <c r="BK157" s="152">
        <f>ROUND(I157*H157,2)</f>
        <v>0</v>
      </c>
      <c r="BL157" s="15" t="s">
        <v>134</v>
      </c>
      <c r="BM157" s="151" t="s">
        <v>293</v>
      </c>
    </row>
    <row r="158" spans="2:51" s="13" customFormat="1" ht="11.25">
      <c r="B158" s="157"/>
      <c r="D158" s="153" t="s">
        <v>196</v>
      </c>
      <c r="E158" s="163" t="s">
        <v>1</v>
      </c>
      <c r="F158" s="158" t="s">
        <v>294</v>
      </c>
      <c r="H158" s="159">
        <v>83</v>
      </c>
      <c r="L158" s="157"/>
      <c r="M158" s="160"/>
      <c r="N158" s="161"/>
      <c r="O158" s="161"/>
      <c r="P158" s="161"/>
      <c r="Q158" s="161"/>
      <c r="R158" s="161"/>
      <c r="S158" s="161"/>
      <c r="T158" s="162"/>
      <c r="AT158" s="163" t="s">
        <v>196</v>
      </c>
      <c r="AU158" s="163" t="s">
        <v>84</v>
      </c>
      <c r="AV158" s="13" t="s">
        <v>84</v>
      </c>
      <c r="AW158" s="13" t="s">
        <v>29</v>
      </c>
      <c r="AX158" s="13" t="s">
        <v>82</v>
      </c>
      <c r="AY158" s="163" t="s">
        <v>128</v>
      </c>
    </row>
    <row r="159" spans="2:63" s="12" customFormat="1" ht="22.9" customHeight="1">
      <c r="B159" s="127"/>
      <c r="D159" s="128" t="s">
        <v>73</v>
      </c>
      <c r="E159" s="137" t="s">
        <v>207</v>
      </c>
      <c r="F159" s="137" t="s">
        <v>208</v>
      </c>
      <c r="J159" s="138">
        <f>BK159</f>
        <v>0</v>
      </c>
      <c r="L159" s="127"/>
      <c r="M159" s="131"/>
      <c r="N159" s="132"/>
      <c r="O159" s="132"/>
      <c r="P159" s="133">
        <f>P160</f>
        <v>0.011616</v>
      </c>
      <c r="Q159" s="132"/>
      <c r="R159" s="133">
        <f>R160</f>
        <v>0</v>
      </c>
      <c r="S159" s="132"/>
      <c r="T159" s="134">
        <f>T160</f>
        <v>0</v>
      </c>
      <c r="AR159" s="128" t="s">
        <v>82</v>
      </c>
      <c r="AT159" s="135" t="s">
        <v>73</v>
      </c>
      <c r="AU159" s="135" t="s">
        <v>82</v>
      </c>
      <c r="AY159" s="128" t="s">
        <v>128</v>
      </c>
      <c r="BK159" s="136">
        <f>BK160</f>
        <v>0</v>
      </c>
    </row>
    <row r="160" spans="1:65" s="2" customFormat="1" ht="33" customHeight="1">
      <c r="A160" s="27"/>
      <c r="B160" s="139"/>
      <c r="C160" s="140" t="s">
        <v>295</v>
      </c>
      <c r="D160" s="140" t="s">
        <v>130</v>
      </c>
      <c r="E160" s="141" t="s">
        <v>210</v>
      </c>
      <c r="F160" s="142" t="s">
        <v>211</v>
      </c>
      <c r="G160" s="143" t="s">
        <v>188</v>
      </c>
      <c r="H160" s="144">
        <v>0.176</v>
      </c>
      <c r="I160" s="145"/>
      <c r="J160" s="145">
        <f>ROUND(I160*H160,2)</f>
        <v>0</v>
      </c>
      <c r="K160" s="146"/>
      <c r="L160" s="28"/>
      <c r="M160" s="147" t="s">
        <v>1</v>
      </c>
      <c r="N160" s="148" t="s">
        <v>39</v>
      </c>
      <c r="O160" s="149">
        <v>0.066</v>
      </c>
      <c r="P160" s="149">
        <f>O160*H160</f>
        <v>0.011616</v>
      </c>
      <c r="Q160" s="149">
        <v>0</v>
      </c>
      <c r="R160" s="149">
        <f>Q160*H160</f>
        <v>0</v>
      </c>
      <c r="S160" s="149">
        <v>0</v>
      </c>
      <c r="T160" s="150">
        <f>S160*H160</f>
        <v>0</v>
      </c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R160" s="151" t="s">
        <v>134</v>
      </c>
      <c r="AT160" s="151" t="s">
        <v>130</v>
      </c>
      <c r="AU160" s="151" t="s">
        <v>84</v>
      </c>
      <c r="AY160" s="15" t="s">
        <v>128</v>
      </c>
      <c r="BE160" s="152">
        <f>IF(N160="základní",J160,0)</f>
        <v>0</v>
      </c>
      <c r="BF160" s="152">
        <f>IF(N160="snížená",J160,0)</f>
        <v>0</v>
      </c>
      <c r="BG160" s="152">
        <f>IF(N160="zákl. přenesená",J160,0)</f>
        <v>0</v>
      </c>
      <c r="BH160" s="152">
        <f>IF(N160="sníž. přenesená",J160,0)</f>
        <v>0</v>
      </c>
      <c r="BI160" s="152">
        <f>IF(N160="nulová",J160,0)</f>
        <v>0</v>
      </c>
      <c r="BJ160" s="15" t="s">
        <v>82</v>
      </c>
      <c r="BK160" s="152">
        <f>ROUND(I160*H160,2)</f>
        <v>0</v>
      </c>
      <c r="BL160" s="15" t="s">
        <v>134</v>
      </c>
      <c r="BM160" s="151" t="s">
        <v>212</v>
      </c>
    </row>
    <row r="161" spans="2:63" s="12" customFormat="1" ht="22.9" customHeight="1">
      <c r="B161" s="127"/>
      <c r="D161" s="128" t="s">
        <v>73</v>
      </c>
      <c r="E161" s="137" t="s">
        <v>213</v>
      </c>
      <c r="F161" s="137" t="s">
        <v>214</v>
      </c>
      <c r="J161" s="138">
        <f>BK161</f>
        <v>0</v>
      </c>
      <c r="L161" s="127"/>
      <c r="M161" s="131"/>
      <c r="N161" s="132"/>
      <c r="O161" s="132"/>
      <c r="P161" s="133">
        <f>P162</f>
        <v>0</v>
      </c>
      <c r="Q161" s="132"/>
      <c r="R161" s="133">
        <f>R162</f>
        <v>0</v>
      </c>
      <c r="S161" s="132"/>
      <c r="T161" s="134">
        <f>T162</f>
        <v>0</v>
      </c>
      <c r="AR161" s="128" t="s">
        <v>136</v>
      </c>
      <c r="AT161" s="135" t="s">
        <v>73</v>
      </c>
      <c r="AU161" s="135" t="s">
        <v>82</v>
      </c>
      <c r="AY161" s="128" t="s">
        <v>128</v>
      </c>
      <c r="BK161" s="136">
        <f>BK162</f>
        <v>0</v>
      </c>
    </row>
    <row r="162" spans="1:65" s="2" customFormat="1" ht="16.5" customHeight="1">
      <c r="A162" s="27"/>
      <c r="B162" s="139"/>
      <c r="C162" s="140" t="s">
        <v>296</v>
      </c>
      <c r="D162" s="140" t="s">
        <v>130</v>
      </c>
      <c r="E162" s="141" t="s">
        <v>216</v>
      </c>
      <c r="F162" s="142" t="s">
        <v>217</v>
      </c>
      <c r="G162" s="143" t="s">
        <v>218</v>
      </c>
      <c r="H162" s="144">
        <v>1</v>
      </c>
      <c r="I162" s="145"/>
      <c r="J162" s="145">
        <f>ROUND(I162*H162,2)</f>
        <v>0</v>
      </c>
      <c r="K162" s="146"/>
      <c r="L162" s="28"/>
      <c r="M162" s="164" t="s">
        <v>1</v>
      </c>
      <c r="N162" s="165" t="s">
        <v>39</v>
      </c>
      <c r="O162" s="166">
        <v>0</v>
      </c>
      <c r="P162" s="166">
        <f>O162*H162</f>
        <v>0</v>
      </c>
      <c r="Q162" s="166">
        <v>0</v>
      </c>
      <c r="R162" s="166">
        <f>Q162*H162</f>
        <v>0</v>
      </c>
      <c r="S162" s="166">
        <v>0</v>
      </c>
      <c r="T162" s="167">
        <f>S162*H162</f>
        <v>0</v>
      </c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R162" s="151" t="s">
        <v>219</v>
      </c>
      <c r="AT162" s="151" t="s">
        <v>130</v>
      </c>
      <c r="AU162" s="151" t="s">
        <v>84</v>
      </c>
      <c r="AY162" s="15" t="s">
        <v>128</v>
      </c>
      <c r="BE162" s="152">
        <f>IF(N162="základní",J162,0)</f>
        <v>0</v>
      </c>
      <c r="BF162" s="152">
        <f>IF(N162="snížená",J162,0)</f>
        <v>0</v>
      </c>
      <c r="BG162" s="152">
        <f>IF(N162="zákl. přenesená",J162,0)</f>
        <v>0</v>
      </c>
      <c r="BH162" s="152">
        <f>IF(N162="sníž. přenesená",J162,0)</f>
        <v>0</v>
      </c>
      <c r="BI162" s="152">
        <f>IF(N162="nulová",J162,0)</f>
        <v>0</v>
      </c>
      <c r="BJ162" s="15" t="s">
        <v>82</v>
      </c>
      <c r="BK162" s="152">
        <f>ROUND(I162*H162,2)</f>
        <v>0</v>
      </c>
      <c r="BL162" s="15" t="s">
        <v>219</v>
      </c>
      <c r="BM162" s="151" t="s">
        <v>220</v>
      </c>
    </row>
    <row r="163" spans="1:31" s="2" customFormat="1" ht="6.95" customHeight="1">
      <c r="A163" s="27"/>
      <c r="B163" s="42"/>
      <c r="C163" s="43"/>
      <c r="D163" s="43"/>
      <c r="E163" s="43"/>
      <c r="F163" s="43"/>
      <c r="G163" s="43"/>
      <c r="H163" s="43"/>
      <c r="I163" s="43"/>
      <c r="J163" s="43"/>
      <c r="K163" s="43"/>
      <c r="L163" s="28"/>
      <c r="M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</row>
  </sheetData>
  <autoFilter ref="C122:K162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Lipták Pavol</dc:creator>
  <cp:keywords/>
  <dc:description/>
  <cp:lastModifiedBy>Lipták Pavol</cp:lastModifiedBy>
  <dcterms:created xsi:type="dcterms:W3CDTF">2021-04-21T10:56:50Z</dcterms:created>
  <dcterms:modified xsi:type="dcterms:W3CDTF">2021-04-21T11:00:04Z</dcterms:modified>
  <cp:category/>
  <cp:version/>
  <cp:contentType/>
  <cp:contentStatus/>
</cp:coreProperties>
</file>