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770" windowHeight="12000" activeTab="1"/>
  </bookViews>
  <sheets>
    <sheet name="Rekapitulace stavby" sheetId="1" r:id="rId1"/>
    <sheet name="04 - Ulička č. 4 - Od kří..." sheetId="2" r:id="rId2"/>
    <sheet name="05 - Ulička č. 5 - Odbočk..." sheetId="3" r:id="rId3"/>
    <sheet name="06 - Ulička č. 6 - Spodní..." sheetId="4" r:id="rId4"/>
  </sheets>
  <definedNames>
    <definedName name="_xlnm._FilterDatabase" localSheetId="1" hidden="1">'04 - Ulička č. 4 - Od kří...'!$C$121:$K$158</definedName>
    <definedName name="_xlnm._FilterDatabase" localSheetId="2" hidden="1">'05 - Ulička č. 5 - Odbočk...'!$C$121:$K$168</definedName>
    <definedName name="_xlnm._FilterDatabase" localSheetId="3" hidden="1">'06 - Ulička č. 6 - Spodní...'!$C$121:$K$162</definedName>
    <definedName name="_xlnm.Print_Area" localSheetId="1">'04 - Ulička č. 4 - Od kří...'!$C$82:$J$103,'04 - Ulička č. 4 - Od kří...'!$C$109:$K$158</definedName>
    <definedName name="_xlnm.Print_Area" localSheetId="2">'05 - Ulička č. 5 - Odbočk...'!$C$82:$J$103,'05 - Ulička č. 5 - Odbočk...'!$C$109:$K$168</definedName>
    <definedName name="_xlnm.Print_Area" localSheetId="3">'06 - Ulička č. 6 - Spodní...'!$C$82:$J$103,'06 - Ulička č. 6 - Spodní...'!$C$109:$K$162</definedName>
    <definedName name="_xlnm.Print_Area" localSheetId="0">'Rekapitulace stavby'!$D$4:$AO$76,'Rekapitulace stavby'!$C$82:$AQ$98</definedName>
    <definedName name="_xlnm.Print_Titles" localSheetId="0">'Rekapitulace stavby'!$92:$92</definedName>
    <definedName name="_xlnm.Print_Titles" localSheetId="1">'04 - Ulička č. 4 - Od kří...'!$121:$121</definedName>
    <definedName name="_xlnm.Print_Titles" localSheetId="2">'05 - Ulička č. 5 - Odbočk...'!$121:$121</definedName>
    <definedName name="_xlnm.Print_Titles" localSheetId="3">'06 - Ulička č. 6 - Spodní...'!$121:$121</definedName>
  </definedNames>
  <calcPr calcId="162913"/>
</workbook>
</file>

<file path=xl/sharedStrings.xml><?xml version="1.0" encoding="utf-8"?>
<sst xmlns="http://schemas.openxmlformats.org/spreadsheetml/2006/main" count="1580" uniqueCount="255">
  <si>
    <t>Export Komplet</t>
  </si>
  <si>
    <t/>
  </si>
  <si>
    <t>2.0</t>
  </si>
  <si>
    <t>False</t>
  </si>
  <si>
    <t>{498b03a7-4bc9-4538-a21a-9631528b27e3}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</si>
  <si>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</si>
  <si>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</si>
  <si>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</si>
  <si>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</si>
  <si>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</si>
  <si>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</si>
  <si>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</si>
  <si>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</si>
  <si>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01B</t>
  </si>
  <si>
    <t>Stavba:</t>
  </si>
  <si>
    <t>Oprava uliček na hřbitově Petřvald</t>
  </si>
  <si>
    <t>KSO:</t>
  </si>
  <si>
    <t>CC-CZ:</t>
  </si>
  <si>
    <t>Místo:</t>
  </si>
  <si>
    <t>Petřvald</t>
  </si>
  <si>
    <t>Datum:</t>
  </si>
  <si>
    <t>3. 2. 2020</t>
  </si>
  <si>
    <t>Zadavatel:</t>
  </si>
  <si>
    <t>IČ:</t>
  </si>
  <si>
    <t>00297593</t>
  </si>
  <si>
    <t>Město Petřvald</t>
  </si>
  <si>
    <t>DIČ:</t>
  </si>
  <si>
    <t>Zhotovitel:</t>
  </si>
  <si>
    <t xml:space="preserve"> </t>
  </si>
  <si>
    <t>Projektant:</t>
  </si>
  <si>
    <t>True</t>
  </si>
  <si>
    <t>Zpracovatel:</t>
  </si>
  <si>
    <t>01081608</t>
  </si>
  <si>
    <t>Ing. Pavol Lipták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</si>
  <si>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</si>
  <si>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</si>
  <si>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</si>
  <si>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</si>
  <si>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</si>
  <si>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</si>
  <si>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</si>
  <si>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</si>
  <si>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</si>
  <si>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</si>
  <si>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</si>
  <si>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</si>
  <si>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</si>
  <si>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</si>
  <si>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</si>
  <si>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</si>
  <si>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</si>
  <si>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</si>
  <si>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</si>
  <si>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</si>
  <si>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</si>
  <si>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</si>
  <si>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</si>
  <si>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</si>
  <si>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</si>
  <si>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</si>
  <si>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</si>
  <si>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</si>
  <si>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</si>
  <si>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</si>
  <si>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</si>
  <si>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</si>
  <si>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</si>
  <si>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</si>
  <si>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</si>
  <si>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</si>
  <si>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</si>
  <si>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</si>
  <si>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</si>
  <si>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</si>
  <si>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</si>
  <si>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</si>
  <si>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</si>
  <si>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</si>
  <si>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</si>
  <si>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</si>
  <si>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04</t>
  </si>
  <si>
    <t>Ulička č. 4 - Od kříže dolů ke křížení s uličkou ke kontejnerům</t>
  </si>
  <si>
    <t>STA</t>
  </si>
  <si>
    <t>1</t>
  </si>
  <si>
    <t>{a2872ccf-79bd-4a96-a0ea-6a3ca700b220}</t>
  </si>
  <si>
    <t>2</t>
  </si>
  <si>
    <t>05</t>
  </si>
  <si>
    <t>Ulička č. 5 - Odbočka z uličky u kříže (vlevo)</t>
  </si>
  <si>
    <t>{24f31197-518f-4bbf-8919-d3f27ade6dce}</t>
  </si>
  <si>
    <t>06</t>
  </si>
  <si>
    <t>Ulička č. 6 - Spodní ulička ke kontejnerům</t>
  </si>
  <si>
    <t>{8b9c5b57-6770-4e73-8f4f-7e4e031870eb}</t>
  </si>
  <si>
    <t>KRYCÍ LIST SOUPISU PRACÍ</t>
  </si>
  <si>
    <t>Objekt:</t>
  </si>
  <si>
    <t>04 - Ulička č. 4 - Od kříže dolů ke křížení s uličkou ke kontejnerům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</si>
  <si>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</si>
  <si>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</si>
  <si>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</si>
  <si>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</si>
  <si>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</si>
  <si>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</si>
  <si>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</si>
  <si>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</si>
  <si>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</si>
  <si>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</si>
  <si>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</si>
  <si>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</si>
  <si>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</si>
  <si>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</si>
  <si>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</si>
  <si>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</si>
  <si>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</si>
  <si>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</si>
  <si>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</si>
  <si>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</si>
  <si>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</si>
  <si>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</si>
  <si>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</si>
  <si>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</si>
  <si>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</si>
  <si>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</si>
  <si>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</si>
  <si>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</si>
  <si>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</si>
  <si>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113107111</t>
  </si>
  <si>
    <t>Odstranění podkladu z kameniva těženého tl 100 mm ručně</t>
  </si>
  <si>
    <t>m2</t>
  </si>
  <si>
    <t>CS ÚRS 2019 01</t>
  </si>
  <si>
    <t>4</t>
  </si>
  <si>
    <t>907117710</t>
  </si>
  <si>
    <t>PP</t>
  </si>
  <si>
    <t>Odstranění podkladů nebo krytů ručně s přemístěním hmot na skládku na vzdálenost do 3 m nebo s naložením na dopravní prostředek z kameniva těženého, o tl. vrstvy do 100 mm</t>
  </si>
  <si>
    <t>181951102</t>
  </si>
  <si>
    <t>Úprava pláně v hornině tř. 1 až 4 se zhutněním</t>
  </si>
  <si>
    <t>1890489710</t>
  </si>
  <si>
    <t>Úprava pláně vyrovnáním výškových rozdílů  v hornině tř. 1 až 4 se zhutněním</t>
  </si>
  <si>
    <t>5</t>
  </si>
  <si>
    <t>Komunikace pozemní</t>
  </si>
  <si>
    <t>3</t>
  </si>
  <si>
    <t>564931412</t>
  </si>
  <si>
    <t>Podklad z asfaltového recyklátu tl 100 mm</t>
  </si>
  <si>
    <t>1622784985</t>
  </si>
  <si>
    <t>Podklad nebo podsyp z asfaltového recyklátu  s rozprostřením a zhutněním, po zhutnění tl. 100 mm</t>
  </si>
  <si>
    <t>569831111</t>
  </si>
  <si>
    <t>-1577794292</t>
  </si>
  <si>
    <t>Zpevnění krajnic nebo komunikací pro pěší  s rozprostřením a zhutněním, po zhutnění štěrkodrtí tl. 100 mm</t>
  </si>
  <si>
    <t>577154111</t>
  </si>
  <si>
    <t>Asfaltový beton vrstva obrusná ACO 11 (ABS) tř. I tl 60 mm š do 3 m z nemodifikovaného asfaltu</t>
  </si>
  <si>
    <t>13134484</t>
  </si>
  <si>
    <t>Asfaltový beton vrstva obrusná ACO 11 (ABS)  s rozprostřením a se zhutněním z nemodifikovaného asfaltu v pruhu šířky do 3 m tř. I, po zhutnění tl. 60 mm</t>
  </si>
  <si>
    <t>9</t>
  </si>
  <si>
    <t>Ostatní konstrukce a práce, bourání</t>
  </si>
  <si>
    <t>6</t>
  </si>
  <si>
    <t>919112223</t>
  </si>
  <si>
    <t>Řezání spár pro vytvoření komůrky š 15 mm hl 30 mm pro těsnící zálivku v živičném krytu</t>
  </si>
  <si>
    <t>m</t>
  </si>
  <si>
    <t>1121542319</t>
  </si>
  <si>
    <t>Řezání dilatačních spár v živičném krytu  vytvoření komůrky pro těsnící zálivku šířky 15 mm, hloubky 30 mm</t>
  </si>
  <si>
    <t>7</t>
  </si>
  <si>
    <t>919121212</t>
  </si>
  <si>
    <t>Těsnění spár zálivkou za studena pro komůrky š 10 mm hl 20 mm bez těsnicího profilu</t>
  </si>
  <si>
    <t>-1161274135</t>
  </si>
  <si>
    <t>Utěsnění dilatačních spár zálivkou za studena  v cementobetonovém nebo živičném krytu včetně adhezního nátěru bez těsnicího profilu pod zálivkou, pro komůrky šířky 10 mm, hloubky 20 mm</t>
  </si>
  <si>
    <t>8</t>
  </si>
  <si>
    <t>919726122</t>
  </si>
  <si>
    <t>Geotextilie pro ochranu, separaci a filtraci netkaná měrná hmotnost do 300 g/m2</t>
  </si>
  <si>
    <t>628411801</t>
  </si>
  <si>
    <t>Geotextilie netkaná pro ochranu, separaci nebo filtraci měrná hmotnost přes 200 do 300 g/m2</t>
  </si>
  <si>
    <t>997</t>
  </si>
  <si>
    <t>Přesun sutě</t>
  </si>
  <si>
    <t>997221551</t>
  </si>
  <si>
    <t>Vodorovná doprava suti ze sypkých materiálů do 1 km</t>
  </si>
  <si>
    <t>t</t>
  </si>
  <si>
    <t>-226710005</t>
  </si>
  <si>
    <t>Vodorovná doprava suti  bez naložení, ale se složením a s hrubým urovnáním ze sypkých materiálů, na vzdálenost do 1 km</t>
  </si>
  <si>
    <t>10</t>
  </si>
  <si>
    <t>997221559</t>
  </si>
  <si>
    <t>Příplatek ZKD 1 km u vodorovné dopravy suti ze sypkých materiálů</t>
  </si>
  <si>
    <t>73865302</t>
  </si>
  <si>
    <t>Vodorovná doprava suti  bez naložení, ale se složením a s hrubým urovnáním Příplatek k ceně za každý další i započatý 1 km přes 1 km</t>
  </si>
  <si>
    <t>P</t>
  </si>
  <si>
    <t>Poznámka k položce:
uvažováno celkem 10 km</t>
  </si>
  <si>
    <t>VV</t>
  </si>
  <si>
    <t>35,1*9 'Přepočtené koeficientem množství</t>
  </si>
  <si>
    <t>11</t>
  </si>
  <si>
    <t>997221611</t>
  </si>
  <si>
    <t>Nakládání suti na dopravní prostředky pro vodorovnou dopravu</t>
  </si>
  <si>
    <t>728768781</t>
  </si>
  <si>
    <t>Nakládání na dopravní prostředky  pro vodorovnou dopravu suti</t>
  </si>
  <si>
    <t>12</t>
  </si>
  <si>
    <t>997221855</t>
  </si>
  <si>
    <t>Poplatek za uložení na skládce (skládkovné) zeminy a kameniva kód odpadu 170 504</t>
  </si>
  <si>
    <t>-907566327</t>
  </si>
  <si>
    <t>Poplatek za uložení stavebního odpadu na skládce (skládkovné) zeminy a kameniva zatříděného do Katalogu odpadů pod kódem 170 504</t>
  </si>
  <si>
    <t>998</t>
  </si>
  <si>
    <t>Přesun hmot</t>
  </si>
  <si>
    <t>13</t>
  </si>
  <si>
    <t>998225111</t>
  </si>
  <si>
    <t>Přesun hmot pro pozemní komunikace s krytem z kamene, monolitickým betonovým nebo živičným</t>
  </si>
  <si>
    <t>-1311483777</t>
  </si>
  <si>
    <t>Přesun hmot pro komunikace s krytem z kameniva, monolitickým betonovým nebo živičným  dopravní vzdálenost do 200 m jakékoliv délky objektu</t>
  </si>
  <si>
    <t>14</t>
  </si>
  <si>
    <t>998225194</t>
  </si>
  <si>
    <t>Příplatek k přesunu hmot pro pozemní komunikace s krytem z kamene, živičným, betonovým do 5000 m</t>
  </si>
  <si>
    <t>217884537</t>
  </si>
  <si>
    <t>Přesun hmot pro komunikace s krytem z kameniva, monolitickým betonovým nebo živičným  Příplatek k ceně za zvětšený přesun přes vymezenou největší dopravní vzdálenost do 5000 m</t>
  </si>
  <si>
    <t>05 - Ulička č. 5 - Odbočka z uličky u kříže (vlevo)</t>
  </si>
  <si>
    <t>1452729454</t>
  </si>
  <si>
    <t>113107142</t>
  </si>
  <si>
    <t>Odstranění podkladu živičného tl 100 mm ručně</t>
  </si>
  <si>
    <t>-128252651</t>
  </si>
  <si>
    <t>Odstranění podkladů nebo krytů ručně s přemístěním hmot na skládku na vzdálenost do 3 m nebo s naložením na dopravní prostředek živičných, o tl. vrstvy přes 50 do 100 mm</t>
  </si>
  <si>
    <t>122201101</t>
  </si>
  <si>
    <t>Odkopávky a prokopávky nezapažené v hornině tř. 3 objem do 100 m3</t>
  </si>
  <si>
    <t>m3</t>
  </si>
  <si>
    <t>51864230</t>
  </si>
  <si>
    <t>Odkopávky a prokopávky nezapažené  s přehozením výkopku na vzdálenost do 3 m nebo s naložením na dopravní prostředek v hornině tř. 3 do 100 m3</t>
  </si>
  <si>
    <t>162701105</t>
  </si>
  <si>
    <t>Vodorovné přemístění do 10000 m výkopku/sypaniny z horniny tř. 1 až 4</t>
  </si>
  <si>
    <t>-1869507231</t>
  </si>
  <si>
    <t>Vodorovné přemístění výkopku nebo sypaniny po suchu  na obvyklém dopravním prostředku, bez naložení výkopku, avšak se složením bez rozhrnutí z horniny tř. 1 až 4 na vzdálenost přes 9 000 do 10 000 m</t>
  </si>
  <si>
    <t>167101101</t>
  </si>
  <si>
    <t>Nakládání výkopku z hornin tř. 1 až 4 do 100 m3</t>
  </si>
  <si>
    <t>2084817800</t>
  </si>
  <si>
    <t>Nakládání, skládání a překládání neulehlého výkopku nebo sypaniny  nakládání, množství do 100 m3, z hornin tř. 1 až 4</t>
  </si>
  <si>
    <t>171201211</t>
  </si>
  <si>
    <t>Poplatek za uložení stavebního odpadu - zeminy a kameniva na skládce</t>
  </si>
  <si>
    <t>-1509870616</t>
  </si>
  <si>
    <t>564851111</t>
  </si>
  <si>
    <t>Podklad ze štěrkodrtě ŠD tl 150 mm</t>
  </si>
  <si>
    <t>-1316281126</t>
  </si>
  <si>
    <t>Podklad ze štěrkodrti ŠD  s rozprostřením a zhutněním, po zhutnění tl. 150 mm</t>
  </si>
  <si>
    <t>862524067</t>
  </si>
  <si>
    <t>9,96*9 'Přepočtené koeficientem množství</t>
  </si>
  <si>
    <t>16</t>
  </si>
  <si>
    <t>997221845</t>
  </si>
  <si>
    <t>Poplatek za uložení na skládce (skládkovné) odpadu asfaltového bez dehtu kód odpadu 170 302</t>
  </si>
  <si>
    <t>-1202226097</t>
  </si>
  <si>
    <t>Poplatek za uložení stavebního odpadu na skládce (skládkovné) asfaltového bez obsahu dehtu zatříděného do Katalogu odpadů pod kódem 170 302</t>
  </si>
  <si>
    <t>17</t>
  </si>
  <si>
    <t>639644575</t>
  </si>
  <si>
    <t>18</t>
  </si>
  <si>
    <t>977843624</t>
  </si>
  <si>
    <t>19</t>
  </si>
  <si>
    <t>9184944</t>
  </si>
  <si>
    <t>06 - Ulička č. 6 - Spodní ulička ke kontejnerům</t>
  </si>
  <si>
    <t>-1546725831</t>
  </si>
  <si>
    <t>2077494321</t>
  </si>
  <si>
    <t>686277534</t>
  </si>
  <si>
    <t>425912788</t>
  </si>
  <si>
    <t>43,69*9 'Přepočtené koeficientem množství</t>
  </si>
  <si>
    <t>-1369222231</t>
  </si>
  <si>
    <t>492225321</t>
  </si>
  <si>
    <t>1050364077</t>
  </si>
  <si>
    <t>Zpevnění krajnic štěrkodrtí tl 100 mm  - kamenivo dekorační (kačírek) frakce 16/32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</si>
</sst>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9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7" fillId="0" borderId="17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6" fillId="0" borderId="17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6" fillId="0" borderId="18" xfId="0" applyNumberFormat="1" applyFont="1" applyBorder="1" applyAlignment="1">
      <alignment vertical="center"/>
    </xf>
    <xf numFmtId="4" fontId="26" fillId="0" borderId="19" xfId="0" applyNumberFormat="1" applyFont="1" applyBorder="1" applyAlignment="1">
      <alignment vertical="center"/>
    </xf>
    <xf numFmtId="166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0" fontId="0" fillId="0" borderId="0" xfId="0" applyProtection="1">
      <protection/>
    </xf>
    <xf numFmtId="0" fontId="27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9" fillId="3" borderId="0" xfId="0" applyFont="1" applyFill="1" applyAlignment="1">
      <alignment horizontal="left" vertical="center"/>
    </xf>
    <xf numFmtId="0" fontId="19" fillId="3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9" fillId="3" borderId="13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0" xfId="0" applyFont="1" applyFill="1" applyAlignment="1">
      <alignment horizontal="center" vertical="center" wrapText="1"/>
    </xf>
    <xf numFmtId="4" fontId="21" fillId="0" borderId="0" xfId="0" applyNumberFormat="1" applyFont="1" applyAlignment="1">
      <alignment/>
    </xf>
    <xf numFmtId="166" fontId="29" fillId="0" borderId="10" xfId="0" applyNumberFormat="1" applyFont="1" applyBorder="1" applyAlignment="1">
      <alignment/>
    </xf>
    <xf numFmtId="166" fontId="29" fillId="0" borderId="11" xfId="0" applyNumberFormat="1" applyFont="1" applyBorder="1" applyAlignment="1">
      <alignment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2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33" fillId="0" borderId="0" xfId="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19" fillId="3" borderId="6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12" fillId="4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9" fillId="3" borderId="21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showZero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44:72" ht="36.95" customHeight="1">
      <c r="AR2" s="176" t="s">
        <v>5</v>
      </c>
      <c r="AS2" s="174"/>
      <c r="AT2" s="174"/>
      <c r="AU2" s="174"/>
      <c r="AV2" s="174"/>
      <c r="AW2" s="174"/>
      <c r="AX2" s="174"/>
      <c r="AY2" s="174"/>
      <c r="AZ2" s="174"/>
      <c r="BA2" s="174"/>
      <c r="BB2" s="174"/>
      <c r="BC2" s="174"/>
      <c r="BD2" s="174"/>
      <c r="BE2" s="174"/>
      <c r="BS2" s="14" t="s">
        <v>6</v>
      </c>
      <c r="BT2" s="14" t="s">
        <v>7</v>
      </c>
    </row>
    <row r="3" spans="2:72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ht="24.95" customHeight="1">
      <c r="B4" s="17"/>
      <c r="D4" s="18" t="s">
        <v>9</v>
      </c>
      <c r="AR4" s="17"/>
      <c r="AS4" s="19" t="s">
        <v>10</v>
      </c>
      <c r="BS4" s="14" t="s">
        <v>11</v>
      </c>
    </row>
    <row r="5" spans="2:71" ht="12" customHeight="1">
      <c r="B5" s="17"/>
      <c r="D5" s="20" t="s">
        <v>12</v>
      </c>
      <c r="K5" s="173" t="s">
        <v>13</v>
      </c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R5" s="17"/>
      <c r="BS5" s="14" t="s">
        <v>6</v>
      </c>
    </row>
    <row r="6" spans="2:71" ht="36.95" customHeight="1">
      <c r="B6" s="17"/>
      <c r="D6" s="22" t="s">
        <v>14</v>
      </c>
      <c r="K6" s="175" t="s">
        <v>15</v>
      </c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R6" s="17"/>
      <c r="BS6" s="14" t="s">
        <v>6</v>
      </c>
    </row>
    <row r="7" spans="2:71" ht="12" customHeight="1">
      <c r="B7" s="17"/>
      <c r="D7" s="23" t="s">
        <v>16</v>
      </c>
      <c r="K7" s="21" t="s">
        <v>1</v>
      </c>
      <c r="AK7" s="23" t="s">
        <v>17</v>
      </c>
      <c r="AN7" s="21" t="s">
        <v>1</v>
      </c>
      <c r="AR7" s="17"/>
      <c r="BS7" s="14" t="s">
        <v>6</v>
      </c>
    </row>
    <row r="8" spans="2:71" ht="12" customHeight="1">
      <c r="B8" s="17"/>
      <c r="D8" s="23" t="s">
        <v>18</v>
      </c>
      <c r="K8" s="21" t="s">
        <v>19</v>
      </c>
      <c r="AK8" s="23" t="s">
        <v>20</v>
      </c>
      <c r="AN8" s="21" t="s">
        <v>21</v>
      </c>
      <c r="AR8" s="17"/>
      <c r="BS8" s="14" t="s">
        <v>6</v>
      </c>
    </row>
    <row r="9" spans="2:71" ht="14.45" customHeight="1">
      <c r="B9" s="17"/>
      <c r="AR9" s="17"/>
      <c r="BS9" s="14" t="s">
        <v>6</v>
      </c>
    </row>
    <row r="10" spans="2:71" ht="12" customHeight="1">
      <c r="B10" s="17"/>
      <c r="D10" s="23" t="s">
        <v>22</v>
      </c>
      <c r="AK10" s="23" t="s">
        <v>23</v>
      </c>
      <c r="AN10" s="21" t="s">
        <v>24</v>
      </c>
      <c r="AR10" s="17"/>
      <c r="BS10" s="14" t="s">
        <v>6</v>
      </c>
    </row>
    <row r="11" spans="2:71" ht="18.4" customHeight="1">
      <c r="B11" s="17"/>
      <c r="E11" s="21" t="s">
        <v>25</v>
      </c>
      <c r="AK11" s="23" t="s">
        <v>26</v>
      </c>
      <c r="AN11" s="21" t="s">
        <v>1</v>
      </c>
      <c r="AR11" s="17"/>
      <c r="BS11" s="14" t="s">
        <v>6</v>
      </c>
    </row>
    <row r="12" spans="2:71" ht="6.95" customHeight="1">
      <c r="B12" s="17"/>
      <c r="AR12" s="17"/>
      <c r="BS12" s="14" t="s">
        <v>6</v>
      </c>
    </row>
    <row r="13" spans="2:71" ht="12" customHeight="1">
      <c r="B13" s="17"/>
      <c r="D13" s="23" t="s">
        <v>27</v>
      </c>
      <c r="AK13" s="23" t="s">
        <v>23</v>
      </c>
      <c r="AN13" s="21" t="s">
        <v>1</v>
      </c>
      <c r="AR13" s="17"/>
      <c r="BS13" s="14" t="s">
        <v>6</v>
      </c>
    </row>
    <row r="14" spans="2:71" ht="12.75">
      <c r="B14" s="17"/>
      <c r="E14" s="21" t="s">
        <v>28</v>
      </c>
      <c r="AK14" s="23" t="s">
        <v>26</v>
      </c>
      <c r="AN14" s="21" t="s">
        <v>1</v>
      </c>
      <c r="AR14" s="17"/>
      <c r="BS14" s="14" t="s">
        <v>6</v>
      </c>
    </row>
    <row r="15" spans="2:71" ht="6.95" customHeight="1">
      <c r="B15" s="17"/>
      <c r="AR15" s="17"/>
      <c r="BS15" s="14" t="s">
        <v>3</v>
      </c>
    </row>
    <row r="16" spans="2:71" ht="12" customHeight="1">
      <c r="B16" s="17"/>
      <c r="D16" s="23" t="s">
        <v>29</v>
      </c>
      <c r="AK16" s="23" t="s">
        <v>23</v>
      </c>
      <c r="AN16" s="21" t="s">
        <v>1</v>
      </c>
      <c r="AR16" s="17"/>
      <c r="BS16" s="14" t="s">
        <v>3</v>
      </c>
    </row>
    <row r="17" spans="2:71" ht="18.4" customHeight="1">
      <c r="B17" s="17"/>
      <c r="E17" s="21" t="s">
        <v>28</v>
      </c>
      <c r="AK17" s="23" t="s">
        <v>26</v>
      </c>
      <c r="AN17" s="21" t="s">
        <v>1</v>
      </c>
      <c r="AR17" s="17"/>
      <c r="BS17" s="14" t="s">
        <v>30</v>
      </c>
    </row>
    <row r="18" spans="2:71" ht="6.95" customHeight="1">
      <c r="B18" s="17"/>
      <c r="AR18" s="17"/>
      <c r="BS18" s="14" t="s">
        <v>6</v>
      </c>
    </row>
    <row r="19" spans="2:71" ht="12" customHeight="1">
      <c r="B19" s="17"/>
      <c r="D19" s="23" t="s">
        <v>31</v>
      </c>
      <c r="AK19" s="23" t="s">
        <v>23</v>
      </c>
      <c r="AN19" s="21" t="s">
        <v>32</v>
      </c>
      <c r="AR19" s="17"/>
      <c r="BS19" s="14" t="s">
        <v>6</v>
      </c>
    </row>
    <row r="20" spans="2:71" ht="18.4" customHeight="1">
      <c r="B20" s="17"/>
      <c r="E20" s="21" t="s">
        <v>33</v>
      </c>
      <c r="AK20" s="23" t="s">
        <v>26</v>
      </c>
      <c r="AN20" s="21" t="s">
        <v>1</v>
      </c>
      <c r="AR20" s="17"/>
      <c r="BS20" s="14" t="s">
        <v>30</v>
      </c>
    </row>
    <row r="21" spans="2:44" ht="6.95" customHeight="1">
      <c r="B21" s="17"/>
      <c r="AR21" s="17"/>
    </row>
    <row r="22" spans="2:44" ht="12" customHeight="1">
      <c r="B22" s="17"/>
      <c r="D22" s="23" t="s">
        <v>34</v>
      </c>
      <c r="AR22" s="17"/>
    </row>
    <row r="23" spans="2:44" ht="16.5" customHeight="1">
      <c r="B23" s="17"/>
      <c r="E23" s="177" t="s">
        <v>1</v>
      </c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R23" s="17"/>
    </row>
    <row r="24" spans="2:44" ht="6.95" customHeight="1">
      <c r="B24" s="17"/>
      <c r="AR24" s="17"/>
    </row>
    <row r="25" spans="2:44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2:44" s="1" customFormat="1" ht="25.9" customHeight="1">
      <c r="B26" s="26"/>
      <c r="D26" s="27" t="s">
        <v>35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178">
        <f>ROUND(AG94,2)</f>
        <v>0</v>
      </c>
      <c r="AL26" s="179"/>
      <c r="AM26" s="179"/>
      <c r="AN26" s="179"/>
      <c r="AO26" s="179"/>
      <c r="AR26" s="26"/>
    </row>
    <row r="27" spans="2:44" s="1" customFormat="1" ht="6.95" customHeight="1">
      <c r="B27" s="26"/>
      <c r="AR27" s="26"/>
    </row>
    <row r="28" spans="2:44" s="1" customFormat="1" ht="12.75">
      <c r="B28" s="26"/>
      <c r="L28" s="172" t="s">
        <v>36</v>
      </c>
      <c r="M28" s="172"/>
      <c r="N28" s="172"/>
      <c r="O28" s="172"/>
      <c r="P28" s="172"/>
      <c r="W28" s="172" t="s">
        <v>37</v>
      </c>
      <c r="X28" s="172"/>
      <c r="Y28" s="172"/>
      <c r="Z28" s="172"/>
      <c r="AA28" s="172"/>
      <c r="AB28" s="172"/>
      <c r="AC28" s="172"/>
      <c r="AD28" s="172"/>
      <c r="AE28" s="172"/>
      <c r="AK28" s="172" t="s">
        <v>38</v>
      </c>
      <c r="AL28" s="172"/>
      <c r="AM28" s="172"/>
      <c r="AN28" s="172"/>
      <c r="AO28" s="172"/>
      <c r="AR28" s="26"/>
    </row>
    <row r="29" spans="2:44" s="2" customFormat="1" ht="14.45" customHeight="1">
      <c r="B29" s="30"/>
      <c r="D29" s="23" t="s">
        <v>39</v>
      </c>
      <c r="F29" s="23" t="s">
        <v>40</v>
      </c>
      <c r="L29" s="171">
        <v>0.21</v>
      </c>
      <c r="M29" s="170"/>
      <c r="N29" s="170"/>
      <c r="O29" s="170"/>
      <c r="P29" s="170"/>
      <c r="W29" s="169">
        <f>ROUND(AZ94,2)</f>
        <v>0</v>
      </c>
      <c r="X29" s="170"/>
      <c r="Y29" s="170"/>
      <c r="Z29" s="170"/>
      <c r="AA29" s="170"/>
      <c r="AB29" s="170"/>
      <c r="AC29" s="170"/>
      <c r="AD29" s="170"/>
      <c r="AE29" s="170"/>
      <c r="AK29" s="169">
        <f>ROUND(AV94,2)</f>
        <v>0</v>
      </c>
      <c r="AL29" s="170"/>
      <c r="AM29" s="170"/>
      <c r="AN29" s="170"/>
      <c r="AO29" s="170"/>
      <c r="AR29" s="30"/>
    </row>
    <row r="30" spans="2:44" s="2" customFormat="1" ht="14.45" customHeight="1">
      <c r="B30" s="30"/>
      <c r="F30" s="23" t="s">
        <v>41</v>
      </c>
      <c r="L30" s="171">
        <v>0.15</v>
      </c>
      <c r="M30" s="170"/>
      <c r="N30" s="170"/>
      <c r="O30" s="170"/>
      <c r="P30" s="170"/>
      <c r="W30" s="169">
        <f>ROUND(BA94,2)</f>
        <v>0</v>
      </c>
      <c r="X30" s="170"/>
      <c r="Y30" s="170"/>
      <c r="Z30" s="170"/>
      <c r="AA30" s="170"/>
      <c r="AB30" s="170"/>
      <c r="AC30" s="170"/>
      <c r="AD30" s="170"/>
      <c r="AE30" s="170"/>
      <c r="AK30" s="169">
        <f>ROUND(AW94,2)</f>
        <v>0</v>
      </c>
      <c r="AL30" s="170"/>
      <c r="AM30" s="170"/>
      <c r="AN30" s="170"/>
      <c r="AO30" s="170"/>
      <c r="AR30" s="30"/>
    </row>
    <row r="31" spans="2:44" s="2" customFormat="1" ht="14.45" customHeight="1" hidden="1">
      <c r="B31" s="30"/>
      <c r="F31" s="23" t="s">
        <v>42</v>
      </c>
      <c r="L31" s="171">
        <v>0.21</v>
      </c>
      <c r="M31" s="170"/>
      <c r="N31" s="170"/>
      <c r="O31" s="170"/>
      <c r="P31" s="170"/>
      <c r="W31" s="169">
        <f>ROUND(BB94,2)</f>
        <v>0</v>
      </c>
      <c r="X31" s="170"/>
      <c r="Y31" s="170"/>
      <c r="Z31" s="170"/>
      <c r="AA31" s="170"/>
      <c r="AB31" s="170"/>
      <c r="AC31" s="170"/>
      <c r="AD31" s="170"/>
      <c r="AE31" s="170"/>
      <c r="AK31" s="169">
        <v>0</v>
      </c>
      <c r="AL31" s="170"/>
      <c r="AM31" s="170"/>
      <c r="AN31" s="170"/>
      <c r="AO31" s="170"/>
      <c r="AR31" s="30"/>
    </row>
    <row r="32" spans="2:44" s="2" customFormat="1" ht="14.45" customHeight="1" hidden="1">
      <c r="B32" s="30"/>
      <c r="F32" s="23" t="s">
        <v>43</v>
      </c>
      <c r="L32" s="171">
        <v>0.15</v>
      </c>
      <c r="M32" s="170"/>
      <c r="N32" s="170"/>
      <c r="O32" s="170"/>
      <c r="P32" s="170"/>
      <c r="W32" s="169">
        <f>ROUND(BC94,2)</f>
        <v>0</v>
      </c>
      <c r="X32" s="170"/>
      <c r="Y32" s="170"/>
      <c r="Z32" s="170"/>
      <c r="AA32" s="170"/>
      <c r="AB32" s="170"/>
      <c r="AC32" s="170"/>
      <c r="AD32" s="170"/>
      <c r="AE32" s="170"/>
      <c r="AK32" s="169">
        <v>0</v>
      </c>
      <c r="AL32" s="170"/>
      <c r="AM32" s="170"/>
      <c r="AN32" s="170"/>
      <c r="AO32" s="170"/>
      <c r="AR32" s="30"/>
    </row>
    <row r="33" spans="2:44" s="2" customFormat="1" ht="14.45" customHeight="1" hidden="1">
      <c r="B33" s="30"/>
      <c r="F33" s="23" t="s">
        <v>44</v>
      </c>
      <c r="L33" s="171">
        <v>0</v>
      </c>
      <c r="M33" s="170"/>
      <c r="N33" s="170"/>
      <c r="O33" s="170"/>
      <c r="P33" s="170"/>
      <c r="W33" s="169">
        <f>ROUND(BD94,2)</f>
        <v>0</v>
      </c>
      <c r="X33" s="170"/>
      <c r="Y33" s="170"/>
      <c r="Z33" s="170"/>
      <c r="AA33" s="170"/>
      <c r="AB33" s="170"/>
      <c r="AC33" s="170"/>
      <c r="AD33" s="170"/>
      <c r="AE33" s="170"/>
      <c r="AK33" s="169">
        <v>0</v>
      </c>
      <c r="AL33" s="170"/>
      <c r="AM33" s="170"/>
      <c r="AN33" s="170"/>
      <c r="AO33" s="170"/>
      <c r="AR33" s="30"/>
    </row>
    <row r="34" spans="2:44" s="1" customFormat="1" ht="6.95" customHeight="1">
      <c r="B34" s="26"/>
      <c r="AR34" s="26"/>
    </row>
    <row r="35" spans="2:44" s="1" customFormat="1" ht="25.9" customHeight="1">
      <c r="B35" s="26"/>
      <c r="C35" s="31"/>
      <c r="D35" s="32" t="s">
        <v>45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4" t="s">
        <v>46</v>
      </c>
      <c r="U35" s="33"/>
      <c r="V35" s="33"/>
      <c r="W35" s="33"/>
      <c r="X35" s="158" t="s">
        <v>47</v>
      </c>
      <c r="Y35" s="159"/>
      <c r="Z35" s="159"/>
      <c r="AA35" s="159"/>
      <c r="AB35" s="159"/>
      <c r="AC35" s="33"/>
      <c r="AD35" s="33"/>
      <c r="AE35" s="33"/>
      <c r="AF35" s="33"/>
      <c r="AG35" s="33"/>
      <c r="AH35" s="33"/>
      <c r="AI35" s="33"/>
      <c r="AJ35" s="33"/>
      <c r="AK35" s="160">
        <f>SUM(AK26:AK33)</f>
        <v>0</v>
      </c>
      <c r="AL35" s="159"/>
      <c r="AM35" s="159"/>
      <c r="AN35" s="159"/>
      <c r="AO35" s="161"/>
      <c r="AP35" s="31"/>
      <c r="AQ35" s="31"/>
      <c r="AR35" s="26"/>
    </row>
    <row r="36" spans="2:44" s="1" customFormat="1" ht="6.95" customHeight="1">
      <c r="B36" s="26"/>
      <c r="AR36" s="26"/>
    </row>
    <row r="37" spans="2:44" s="1" customFormat="1" ht="14.45" customHeight="1">
      <c r="B37" s="26"/>
      <c r="AR37" s="26"/>
    </row>
    <row r="38" spans="2:44" ht="14.45" customHeight="1">
      <c r="B38" s="17"/>
      <c r="AR38" s="17"/>
    </row>
    <row r="39" spans="2:44" ht="14.45" customHeight="1">
      <c r="B39" s="17"/>
      <c r="AR39" s="17"/>
    </row>
    <row r="40" spans="2:44" ht="14.45" customHeight="1">
      <c r="B40" s="17"/>
      <c r="AR40" s="17"/>
    </row>
    <row r="41" spans="2:44" ht="14.45" customHeight="1">
      <c r="B41" s="17"/>
      <c r="AR41" s="17"/>
    </row>
    <row r="42" spans="2:44" ht="14.45" customHeight="1">
      <c r="B42" s="17"/>
      <c r="AR42" s="17"/>
    </row>
    <row r="43" spans="2:44" ht="14.45" customHeight="1">
      <c r="B43" s="17"/>
      <c r="AR43" s="17"/>
    </row>
    <row r="44" spans="2:44" ht="14.45" customHeight="1">
      <c r="B44" s="17"/>
      <c r="AR44" s="17"/>
    </row>
    <row r="45" spans="2:44" ht="14.45" customHeight="1">
      <c r="B45" s="17"/>
      <c r="AR45" s="17"/>
    </row>
    <row r="46" spans="2:44" ht="14.45" customHeight="1">
      <c r="B46" s="17"/>
      <c r="AR46" s="17"/>
    </row>
    <row r="47" spans="2:44" ht="14.45" customHeight="1">
      <c r="B47" s="17"/>
      <c r="AR47" s="17"/>
    </row>
    <row r="48" spans="2:44" ht="14.45" customHeight="1">
      <c r="B48" s="17"/>
      <c r="AR48" s="17"/>
    </row>
    <row r="49" spans="2:44" s="1" customFormat="1" ht="14.45" customHeight="1">
      <c r="B49" s="26"/>
      <c r="D49" s="35" t="s">
        <v>48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5" t="s">
        <v>49</v>
      </c>
      <c r="AI49" s="36"/>
      <c r="AJ49" s="36"/>
      <c r="AK49" s="36"/>
      <c r="AL49" s="36"/>
      <c r="AM49" s="36"/>
      <c r="AN49" s="36"/>
      <c r="AO49" s="36"/>
      <c r="AR49" s="26"/>
    </row>
    <row r="50" spans="2:44" ht="12">
      <c r="B50" s="17"/>
      <c r="AR50" s="17"/>
    </row>
    <row r="51" spans="2:44" ht="12">
      <c r="B51" s="17"/>
      <c r="AR51" s="17"/>
    </row>
    <row r="52" spans="2:44" ht="12">
      <c r="B52" s="17"/>
      <c r="AR52" s="17"/>
    </row>
    <row r="53" spans="2:44" ht="12">
      <c r="B53" s="17"/>
      <c r="AR53" s="17"/>
    </row>
    <row r="54" spans="2:44" ht="12">
      <c r="B54" s="17"/>
      <c r="AR54" s="17"/>
    </row>
    <row r="55" spans="2:44" ht="12">
      <c r="B55" s="17"/>
      <c r="AR55" s="17"/>
    </row>
    <row r="56" spans="2:44" ht="12">
      <c r="B56" s="17"/>
      <c r="AR56" s="17"/>
    </row>
    <row r="57" spans="2:44" ht="12">
      <c r="B57" s="17"/>
      <c r="AR57" s="17"/>
    </row>
    <row r="58" spans="2:44" ht="12">
      <c r="B58" s="17"/>
      <c r="AR58" s="17"/>
    </row>
    <row r="59" spans="2:44" ht="12">
      <c r="B59" s="17"/>
      <c r="AR59" s="17"/>
    </row>
    <row r="60" spans="2:44" s="1" customFormat="1" ht="12.75">
      <c r="B60" s="26"/>
      <c r="D60" s="37" t="s">
        <v>50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37" t="s">
        <v>51</v>
      </c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37" t="s">
        <v>50</v>
      </c>
      <c r="AI60" s="28"/>
      <c r="AJ60" s="28"/>
      <c r="AK60" s="28"/>
      <c r="AL60" s="28"/>
      <c r="AM60" s="37" t="s">
        <v>51</v>
      </c>
      <c r="AN60" s="28"/>
      <c r="AO60" s="28"/>
      <c r="AR60" s="26"/>
    </row>
    <row r="61" spans="2:44" ht="12">
      <c r="B61" s="17"/>
      <c r="AR61" s="17"/>
    </row>
    <row r="62" spans="2:44" ht="12">
      <c r="B62" s="17"/>
      <c r="AR62" s="17"/>
    </row>
    <row r="63" spans="2:44" ht="12">
      <c r="B63" s="17"/>
      <c r="AR63" s="17"/>
    </row>
    <row r="64" spans="2:44" s="1" customFormat="1" ht="12.75">
      <c r="B64" s="26"/>
      <c r="D64" s="35" t="s">
        <v>52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5" t="s">
        <v>53</v>
      </c>
      <c r="AI64" s="36"/>
      <c r="AJ64" s="36"/>
      <c r="AK64" s="36"/>
      <c r="AL64" s="36"/>
      <c r="AM64" s="36"/>
      <c r="AN64" s="36"/>
      <c r="AO64" s="36"/>
      <c r="AR64" s="26"/>
    </row>
    <row r="65" spans="2:44" ht="12">
      <c r="B65" s="17"/>
      <c r="AR65" s="17"/>
    </row>
    <row r="66" spans="2:44" ht="12">
      <c r="B66" s="17"/>
      <c r="AR66" s="17"/>
    </row>
    <row r="67" spans="2:44" ht="12">
      <c r="B67" s="17"/>
      <c r="AR67" s="17"/>
    </row>
    <row r="68" spans="2:44" ht="12">
      <c r="B68" s="17"/>
      <c r="AR68" s="17"/>
    </row>
    <row r="69" spans="2:44" ht="12">
      <c r="B69" s="17"/>
      <c r="AR69" s="17"/>
    </row>
    <row r="70" spans="2:44" ht="12">
      <c r="B70" s="17"/>
      <c r="AR70" s="17"/>
    </row>
    <row r="71" spans="2:44" ht="12">
      <c r="B71" s="17"/>
      <c r="AR71" s="17"/>
    </row>
    <row r="72" spans="2:44" ht="12">
      <c r="B72" s="17"/>
      <c r="AR72" s="17"/>
    </row>
    <row r="73" spans="2:44" ht="12">
      <c r="B73" s="17"/>
      <c r="AR73" s="17"/>
    </row>
    <row r="74" spans="2:44" ht="12">
      <c r="B74" s="17"/>
      <c r="AR74" s="17"/>
    </row>
    <row r="75" spans="2:44" s="1" customFormat="1" ht="12.75">
      <c r="B75" s="26"/>
      <c r="D75" s="37" t="s">
        <v>50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37" t="s">
        <v>51</v>
      </c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37" t="s">
        <v>50</v>
      </c>
      <c r="AI75" s="28"/>
      <c r="AJ75" s="28"/>
      <c r="AK75" s="28"/>
      <c r="AL75" s="28"/>
      <c r="AM75" s="37" t="s">
        <v>51</v>
      </c>
      <c r="AN75" s="28"/>
      <c r="AO75" s="28"/>
      <c r="AR75" s="26"/>
    </row>
    <row r="76" spans="2:44" s="1" customFormat="1" ht="12">
      <c r="B76" s="26"/>
      <c r="AR76" s="26"/>
    </row>
    <row r="77" spans="2:44" s="1" customFormat="1" ht="6.95" customHeight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26"/>
    </row>
    <row r="81" spans="2:44" s="1" customFormat="1" ht="6.95" customHeight="1"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26"/>
    </row>
    <row r="82" spans="2:44" s="1" customFormat="1" ht="24.95" customHeight="1">
      <c r="B82" s="26"/>
      <c r="C82" s="18" t="s">
        <v>54</v>
      </c>
      <c r="AR82" s="26"/>
    </row>
    <row r="83" spans="2:44" s="1" customFormat="1" ht="6.95" customHeight="1">
      <c r="B83" s="26"/>
      <c r="AR83" s="26"/>
    </row>
    <row r="84" spans="2:44" s="3" customFormat="1" ht="12" customHeight="1">
      <c r="B84" s="42"/>
      <c r="C84" s="23" t="s">
        <v>12</v>
      </c>
      <c r="L84" s="3" t="str">
        <f>K5</f>
        <v>01B</v>
      </c>
      <c r="AR84" s="42"/>
    </row>
    <row r="85" spans="2:44" s="4" customFormat="1" ht="36.95" customHeight="1">
      <c r="B85" s="43"/>
      <c r="C85" s="44" t="s">
        <v>14</v>
      </c>
      <c r="L85" s="164" t="str">
        <f>K6</f>
        <v>Oprava uliček na hřbitově Petřvald</v>
      </c>
      <c r="M85" s="165"/>
      <c r="N85" s="165"/>
      <c r="O85" s="165"/>
      <c r="P85" s="165"/>
      <c r="Q85" s="165"/>
      <c r="R85" s="165"/>
      <c r="S85" s="165"/>
      <c r="T85" s="165"/>
      <c r="U85" s="165"/>
      <c r="V85" s="165"/>
      <c r="W85" s="165"/>
      <c r="X85" s="165"/>
      <c r="Y85" s="165"/>
      <c r="Z85" s="165"/>
      <c r="AA85" s="165"/>
      <c r="AB85" s="165"/>
      <c r="AC85" s="165"/>
      <c r="AD85" s="165"/>
      <c r="AE85" s="165"/>
      <c r="AF85" s="165"/>
      <c r="AG85" s="165"/>
      <c r="AH85" s="165"/>
      <c r="AI85" s="165"/>
      <c r="AJ85" s="165"/>
      <c r="AK85" s="165"/>
      <c r="AL85" s="165"/>
      <c r="AM85" s="165"/>
      <c r="AN85" s="165"/>
      <c r="AO85" s="165"/>
      <c r="AR85" s="43"/>
    </row>
    <row r="86" spans="2:44" s="1" customFormat="1" ht="6.95" customHeight="1">
      <c r="B86" s="26"/>
      <c r="AR86" s="26"/>
    </row>
    <row r="87" spans="2:44" s="1" customFormat="1" ht="12" customHeight="1">
      <c r="B87" s="26"/>
      <c r="C87" s="23" t="s">
        <v>18</v>
      </c>
      <c r="L87" s="45" t="str">
        <f>IF(K8="","",K8)</f>
        <v>Petřvald</v>
      </c>
      <c r="AI87" s="23" t="s">
        <v>20</v>
      </c>
      <c r="AM87" s="166" t="str">
        <f>IF(AN8="","",AN8)</f>
        <v>3. 2. 2020</v>
      </c>
      <c r="AN87" s="166"/>
      <c r="AR87" s="26"/>
    </row>
    <row r="88" spans="2:44" s="1" customFormat="1" ht="6.95" customHeight="1">
      <c r="B88" s="26"/>
      <c r="AR88" s="26"/>
    </row>
    <row r="89" spans="2:56" s="1" customFormat="1" ht="15.2" customHeight="1">
      <c r="B89" s="26"/>
      <c r="C89" s="23" t="s">
        <v>22</v>
      </c>
      <c r="L89" s="3" t="str">
        <f>IF(E11="","",E11)</f>
        <v>Město Petřvald</v>
      </c>
      <c r="AI89" s="23" t="s">
        <v>29</v>
      </c>
      <c r="AM89" s="188" t="str">
        <f>IF(E17="","",E17)</f>
        <v xml:space="preserve"> </v>
      </c>
      <c r="AN89" s="189"/>
      <c r="AO89" s="189"/>
      <c r="AP89" s="189"/>
      <c r="AR89" s="26"/>
      <c r="AS89" s="184" t="s">
        <v>55</v>
      </c>
      <c r="AT89" s="185"/>
      <c r="AU89" s="47"/>
      <c r="AV89" s="47"/>
      <c r="AW89" s="47"/>
      <c r="AX89" s="47"/>
      <c r="AY89" s="47"/>
      <c r="AZ89" s="47"/>
      <c r="BA89" s="47"/>
      <c r="BB89" s="47"/>
      <c r="BC89" s="47"/>
      <c r="BD89" s="48"/>
    </row>
    <row r="90" spans="2:56" s="1" customFormat="1" ht="15.2" customHeight="1">
      <c r="B90" s="26"/>
      <c r="C90" s="23" t="s">
        <v>27</v>
      </c>
      <c r="L90" s="3" t="str">
        <f>IF(E14="","",E14)</f>
        <v xml:space="preserve"> </v>
      </c>
      <c r="AI90" s="23" t="s">
        <v>31</v>
      </c>
      <c r="AM90" s="188" t="str">
        <f>IF(E20="","",E20)</f>
        <v>Ing. Pavol Lipták</v>
      </c>
      <c r="AN90" s="189"/>
      <c r="AO90" s="189"/>
      <c r="AP90" s="189"/>
      <c r="AR90" s="26"/>
      <c r="AS90" s="186"/>
      <c r="AT90" s="187"/>
      <c r="AU90" s="49"/>
      <c r="AV90" s="49"/>
      <c r="AW90" s="49"/>
      <c r="AX90" s="49"/>
      <c r="AY90" s="49"/>
      <c r="AZ90" s="49"/>
      <c r="BA90" s="49"/>
      <c r="BB90" s="49"/>
      <c r="BC90" s="49"/>
      <c r="BD90" s="50"/>
    </row>
    <row r="91" spans="2:56" s="1" customFormat="1" ht="10.9" customHeight="1">
      <c r="B91" s="26"/>
      <c r="AR91" s="26"/>
      <c r="AS91" s="186"/>
      <c r="AT91" s="187"/>
      <c r="AU91" s="49"/>
      <c r="AV91" s="49"/>
      <c r="AW91" s="49"/>
      <c r="AX91" s="49"/>
      <c r="AY91" s="49"/>
      <c r="AZ91" s="49"/>
      <c r="BA91" s="49"/>
      <c r="BB91" s="49"/>
      <c r="BC91" s="49"/>
      <c r="BD91" s="50"/>
    </row>
    <row r="92" spans="2:56" s="1" customFormat="1" ht="29.25" customHeight="1">
      <c r="B92" s="26"/>
      <c r="C92" s="162" t="s">
        <v>56</v>
      </c>
      <c r="D92" s="163"/>
      <c r="E92" s="163"/>
      <c r="F92" s="163"/>
      <c r="G92" s="163"/>
      <c r="H92" s="51"/>
      <c r="I92" s="167" t="s">
        <v>57</v>
      </c>
      <c r="J92" s="163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  <c r="V92" s="163"/>
      <c r="W92" s="163"/>
      <c r="X92" s="163"/>
      <c r="Y92" s="163"/>
      <c r="Z92" s="163"/>
      <c r="AA92" s="163"/>
      <c r="AB92" s="163"/>
      <c r="AC92" s="163"/>
      <c r="AD92" s="163"/>
      <c r="AE92" s="163"/>
      <c r="AF92" s="163"/>
      <c r="AG92" s="168" t="s">
        <v>58</v>
      </c>
      <c r="AH92" s="163"/>
      <c r="AI92" s="163"/>
      <c r="AJ92" s="163"/>
      <c r="AK92" s="163"/>
      <c r="AL92" s="163"/>
      <c r="AM92" s="163"/>
      <c r="AN92" s="167" t="s">
        <v>59</v>
      </c>
      <c r="AO92" s="163"/>
      <c r="AP92" s="190"/>
      <c r="AQ92" s="52" t="s">
        <v>60</v>
      </c>
      <c r="AR92" s="26"/>
      <c r="AS92" s="53" t="s">
        <v>61</v>
      </c>
      <c r="AT92" s="54" t="s">
        <v>62</v>
      </c>
      <c r="AU92" s="54" t="s">
        <v>63</v>
      </c>
      <c r="AV92" s="54" t="s">
        <v>64</v>
      </c>
      <c r="AW92" s="54" t="s">
        <v>65</v>
      </c>
      <c r="AX92" s="54" t="s">
        <v>66</v>
      </c>
      <c r="AY92" s="54" t="s">
        <v>67</v>
      </c>
      <c r="AZ92" s="54" t="s">
        <v>68</v>
      </c>
      <c r="BA92" s="54" t="s">
        <v>69</v>
      </c>
      <c r="BB92" s="54" t="s">
        <v>70</v>
      </c>
      <c r="BC92" s="54" t="s">
        <v>71</v>
      </c>
      <c r="BD92" s="55" t="s">
        <v>72</v>
      </c>
    </row>
    <row r="93" spans="2:56" s="1" customFormat="1" ht="10.9" customHeight="1">
      <c r="B93" s="26"/>
      <c r="AR93" s="26"/>
      <c r="AS93" s="56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8"/>
    </row>
    <row r="94" spans="2:90" s="5" customFormat="1" ht="32.45" customHeight="1">
      <c r="B94" s="57"/>
      <c r="C94" s="58" t="s">
        <v>73</v>
      </c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182">
        <f>ROUND(SUM(AG95:AG97),2)</f>
        <v>0</v>
      </c>
      <c r="AH94" s="182"/>
      <c r="AI94" s="182"/>
      <c r="AJ94" s="182"/>
      <c r="AK94" s="182"/>
      <c r="AL94" s="182"/>
      <c r="AM94" s="182"/>
      <c r="AN94" s="183">
        <f>SUM(AG94,AT94)</f>
        <v>0</v>
      </c>
      <c r="AO94" s="183"/>
      <c r="AP94" s="183"/>
      <c r="AQ94" s="61" t="s">
        <v>1</v>
      </c>
      <c r="AR94" s="57"/>
      <c r="AS94" s="62">
        <f>ROUND(SUM(AS95:AS97),2)</f>
        <v>0</v>
      </c>
      <c r="AT94" s="63">
        <f>ROUND(SUM(AV94:AW94),2)</f>
        <v>0</v>
      </c>
      <c r="AU94" s="64">
        <f>ROUND(SUM(AU95:AU97),5)</f>
        <v>264.43929</v>
      </c>
      <c r="AV94" s="63">
        <f>ROUND(AZ94*L29,2)</f>
        <v>0</v>
      </c>
      <c r="AW94" s="63">
        <f>ROUND(BA94*L30,2)</f>
        <v>0</v>
      </c>
      <c r="AX94" s="63">
        <f>ROUND(BB94*L29,2)</f>
        <v>0</v>
      </c>
      <c r="AY94" s="63">
        <f>ROUND(BC94*L30,2)</f>
        <v>0</v>
      </c>
      <c r="AZ94" s="63">
        <f>ROUND(SUM(AZ95:AZ97),2)</f>
        <v>0</v>
      </c>
      <c r="BA94" s="63">
        <f>ROUND(SUM(BA95:BA97),2)</f>
        <v>0</v>
      </c>
      <c r="BB94" s="63">
        <f>ROUND(SUM(BB95:BB97),2)</f>
        <v>0</v>
      </c>
      <c r="BC94" s="63">
        <f>ROUND(SUM(BC95:BC97),2)</f>
        <v>0</v>
      </c>
      <c r="BD94" s="65">
        <f>ROUND(SUM(BD95:BD97),2)</f>
        <v>0</v>
      </c>
      <c r="BS94" s="66" t="s">
        <v>74</v>
      </c>
      <c r="BT94" s="66" t="s">
        <v>75</v>
      </c>
      <c r="BU94" s="67" t="s">
        <v>76</v>
      </c>
      <c r="BV94" s="66" t="s">
        <v>77</v>
      </c>
      <c r="BW94" s="66" t="s">
        <v>4</v>
      </c>
      <c r="BX94" s="66" t="s">
        <v>78</v>
      </c>
      <c r="CL94" s="66" t="s">
        <v>1</v>
      </c>
    </row>
    <row r="95" spans="1:91" s="6" customFormat="1" ht="27" customHeight="1">
      <c r="A95" s="68" t="s">
        <v>79</v>
      </c>
      <c r="B95" s="69"/>
      <c r="C95" s="70"/>
      <c r="D95" s="157" t="s">
        <v>80</v>
      </c>
      <c r="E95" s="157"/>
      <c r="F95" s="157"/>
      <c r="G95" s="157"/>
      <c r="H95" s="157"/>
      <c r="I95" s="71"/>
      <c r="J95" s="157" t="s">
        <v>81</v>
      </c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80">
        <f>'04 - Ulička č. 4 - Od kří...'!J30</f>
        <v>0</v>
      </c>
      <c r="AH95" s="181"/>
      <c r="AI95" s="181"/>
      <c r="AJ95" s="181"/>
      <c r="AK95" s="181"/>
      <c r="AL95" s="181"/>
      <c r="AM95" s="181"/>
      <c r="AN95" s="180">
        <f>SUM(AG95,AT95)</f>
        <v>0</v>
      </c>
      <c r="AO95" s="181"/>
      <c r="AP95" s="181"/>
      <c r="AQ95" s="72" t="s">
        <v>82</v>
      </c>
      <c r="AR95" s="69"/>
      <c r="AS95" s="73">
        <v>0</v>
      </c>
      <c r="AT95" s="74">
        <f>ROUND(SUM(AV95:AW95),2)</f>
        <v>0</v>
      </c>
      <c r="AU95" s="75">
        <f>'04 - Ulička č. 4 - Od kří...'!P122</f>
        <v>100.839866</v>
      </c>
      <c r="AV95" s="74">
        <f>'04 - Ulička č. 4 - Od kří...'!J33</f>
        <v>0</v>
      </c>
      <c r="AW95" s="74">
        <f>'04 - Ulička č. 4 - Od kří...'!J34</f>
        <v>0</v>
      </c>
      <c r="AX95" s="74">
        <f>'04 - Ulička č. 4 - Od kří...'!J35</f>
        <v>0</v>
      </c>
      <c r="AY95" s="74">
        <f>'04 - Ulička č. 4 - Od kří...'!J36</f>
        <v>0</v>
      </c>
      <c r="AZ95" s="74">
        <f>'04 - Ulička č. 4 - Od kří...'!F33</f>
        <v>0</v>
      </c>
      <c r="BA95" s="74">
        <f>'04 - Ulička č. 4 - Od kří...'!F34</f>
        <v>0</v>
      </c>
      <c r="BB95" s="74">
        <f>'04 - Ulička č. 4 - Od kří...'!F35</f>
        <v>0</v>
      </c>
      <c r="BC95" s="74">
        <f>'04 - Ulička č. 4 - Od kří...'!F36</f>
        <v>0</v>
      </c>
      <c r="BD95" s="76">
        <f>'04 - Ulička č. 4 - Od kří...'!F37</f>
        <v>0</v>
      </c>
      <c r="BT95" s="77" t="s">
        <v>83</v>
      </c>
      <c r="BV95" s="77" t="s">
        <v>77</v>
      </c>
      <c r="BW95" s="77" t="s">
        <v>84</v>
      </c>
      <c r="BX95" s="77" t="s">
        <v>4</v>
      </c>
      <c r="CL95" s="77" t="s">
        <v>1</v>
      </c>
      <c r="CM95" s="77" t="s">
        <v>85</v>
      </c>
    </row>
    <row r="96" spans="1:91" s="6" customFormat="1" ht="27" customHeight="1">
      <c r="A96" s="68" t="s">
        <v>79</v>
      </c>
      <c r="B96" s="69"/>
      <c r="C96" s="70"/>
      <c r="D96" s="157" t="s">
        <v>86</v>
      </c>
      <c r="E96" s="157"/>
      <c r="F96" s="157"/>
      <c r="G96" s="157"/>
      <c r="H96" s="157"/>
      <c r="I96" s="71"/>
      <c r="J96" s="157" t="s">
        <v>87</v>
      </c>
      <c r="K96" s="157"/>
      <c r="L96" s="157"/>
      <c r="M96" s="157"/>
      <c r="N96" s="157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80">
        <f>'05 - Ulička č. 5 - Odbočk...'!J30</f>
        <v>0</v>
      </c>
      <c r="AH96" s="181"/>
      <c r="AI96" s="181"/>
      <c r="AJ96" s="181"/>
      <c r="AK96" s="181"/>
      <c r="AL96" s="181"/>
      <c r="AM96" s="181"/>
      <c r="AN96" s="180">
        <f>SUM(AG96,AT96)</f>
        <v>0</v>
      </c>
      <c r="AO96" s="181"/>
      <c r="AP96" s="181"/>
      <c r="AQ96" s="72" t="s">
        <v>82</v>
      </c>
      <c r="AR96" s="69"/>
      <c r="AS96" s="73">
        <v>0</v>
      </c>
      <c r="AT96" s="74">
        <f>ROUND(SUM(AV96:AW96),2)</f>
        <v>0</v>
      </c>
      <c r="AU96" s="75">
        <f>'05 - Ulička č. 5 - Odbočk...'!P122</f>
        <v>39.332306</v>
      </c>
      <c r="AV96" s="74">
        <f>'05 - Ulička č. 5 - Odbočk...'!J33</f>
        <v>0</v>
      </c>
      <c r="AW96" s="74">
        <f>'05 - Ulička č. 5 - Odbočk...'!J34</f>
        <v>0</v>
      </c>
      <c r="AX96" s="74">
        <f>'05 - Ulička č. 5 - Odbočk...'!J35</f>
        <v>0</v>
      </c>
      <c r="AY96" s="74">
        <f>'05 - Ulička č. 5 - Odbočk...'!J36</f>
        <v>0</v>
      </c>
      <c r="AZ96" s="74">
        <f>'05 - Ulička č. 5 - Odbočk...'!F33</f>
        <v>0</v>
      </c>
      <c r="BA96" s="74">
        <f>'05 - Ulička č. 5 - Odbočk...'!F34</f>
        <v>0</v>
      </c>
      <c r="BB96" s="74">
        <f>'05 - Ulička č. 5 - Odbočk...'!F35</f>
        <v>0</v>
      </c>
      <c r="BC96" s="74">
        <f>'05 - Ulička č. 5 - Odbočk...'!F36</f>
        <v>0</v>
      </c>
      <c r="BD96" s="76">
        <f>'05 - Ulička č. 5 - Odbočk...'!F37</f>
        <v>0</v>
      </c>
      <c r="BT96" s="77" t="s">
        <v>83</v>
      </c>
      <c r="BV96" s="77" t="s">
        <v>77</v>
      </c>
      <c r="BW96" s="77" t="s">
        <v>88</v>
      </c>
      <c r="BX96" s="77" t="s">
        <v>4</v>
      </c>
      <c r="CL96" s="77" t="s">
        <v>1</v>
      </c>
      <c r="CM96" s="77" t="s">
        <v>85</v>
      </c>
    </row>
    <row r="97" spans="1:91" s="6" customFormat="1" ht="27" customHeight="1">
      <c r="A97" s="68" t="s">
        <v>79</v>
      </c>
      <c r="B97" s="69"/>
      <c r="C97" s="70"/>
      <c r="D97" s="157" t="s">
        <v>89</v>
      </c>
      <c r="E97" s="157"/>
      <c r="F97" s="157"/>
      <c r="G97" s="157"/>
      <c r="H97" s="157"/>
      <c r="I97" s="71"/>
      <c r="J97" s="157" t="s">
        <v>90</v>
      </c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80">
        <f>'06 - Ulička č. 6 - Spodní...'!J30</f>
        <v>0</v>
      </c>
      <c r="AH97" s="181"/>
      <c r="AI97" s="181"/>
      <c r="AJ97" s="181"/>
      <c r="AK97" s="181"/>
      <c r="AL97" s="181"/>
      <c r="AM97" s="181"/>
      <c r="AN97" s="180">
        <f>SUM(AG97,AT97)</f>
        <v>0</v>
      </c>
      <c r="AO97" s="181"/>
      <c r="AP97" s="181"/>
      <c r="AQ97" s="72" t="s">
        <v>82</v>
      </c>
      <c r="AR97" s="69"/>
      <c r="AS97" s="78">
        <v>0</v>
      </c>
      <c r="AT97" s="79">
        <f>ROUND(SUM(AV97:AW97),2)</f>
        <v>0</v>
      </c>
      <c r="AU97" s="80">
        <f>'06 - Ulička č. 6 - Spodní...'!P122</f>
        <v>124.26711399999999</v>
      </c>
      <c r="AV97" s="79">
        <f>'06 - Ulička č. 6 - Spodní...'!J33</f>
        <v>0</v>
      </c>
      <c r="AW97" s="79">
        <f>'06 - Ulička č. 6 - Spodní...'!J34</f>
        <v>0</v>
      </c>
      <c r="AX97" s="79">
        <f>'06 - Ulička č. 6 - Spodní...'!J35</f>
        <v>0</v>
      </c>
      <c r="AY97" s="79">
        <f>'06 - Ulička č. 6 - Spodní...'!J36</f>
        <v>0</v>
      </c>
      <c r="AZ97" s="79">
        <f>'06 - Ulička č. 6 - Spodní...'!F33</f>
        <v>0</v>
      </c>
      <c r="BA97" s="79">
        <f>'06 - Ulička č. 6 - Spodní...'!F34</f>
        <v>0</v>
      </c>
      <c r="BB97" s="79">
        <f>'06 - Ulička č. 6 - Spodní...'!F35</f>
        <v>0</v>
      </c>
      <c r="BC97" s="79">
        <f>'06 - Ulička č. 6 - Spodní...'!F36</f>
        <v>0</v>
      </c>
      <c r="BD97" s="81">
        <f>'06 - Ulička č. 6 - Spodní...'!F37</f>
        <v>0</v>
      </c>
      <c r="BT97" s="77" t="s">
        <v>83</v>
      </c>
      <c r="BV97" s="77" t="s">
        <v>77</v>
      </c>
      <c r="BW97" s="77" t="s">
        <v>91</v>
      </c>
      <c r="BX97" s="77" t="s">
        <v>4</v>
      </c>
      <c r="CL97" s="77" t="s">
        <v>1</v>
      </c>
      <c r="CM97" s="77" t="s">
        <v>85</v>
      </c>
    </row>
    <row r="98" spans="2:44" s="1" customFormat="1" ht="30" customHeight="1">
      <c r="B98" s="26"/>
      <c r="AR98" s="26"/>
    </row>
    <row r="99" spans="2:44" s="1" customFormat="1" ht="6.95" customHeight="1"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26"/>
    </row>
  </sheetData>
  <mergeCells count="48">
    <mergeCell ref="AS89:AT91"/>
    <mergeCell ref="AM89:AP89"/>
    <mergeCell ref="AM90:AP90"/>
    <mergeCell ref="AN92:AP92"/>
    <mergeCell ref="AN95:AP95"/>
    <mergeCell ref="AG95:AM95"/>
    <mergeCell ref="AN96:AP96"/>
    <mergeCell ref="AG96:AM96"/>
    <mergeCell ref="AN97:AP97"/>
    <mergeCell ref="AG97:AM97"/>
    <mergeCell ref="AG94:AM94"/>
    <mergeCell ref="AN94:AP94"/>
    <mergeCell ref="K5:AO5"/>
    <mergeCell ref="K6:AO6"/>
    <mergeCell ref="AR2:BE2"/>
    <mergeCell ref="E23:AN23"/>
    <mergeCell ref="AK26:AO26"/>
    <mergeCell ref="L28:P28"/>
    <mergeCell ref="W28:AE28"/>
    <mergeCell ref="AK28:AO28"/>
    <mergeCell ref="AK29:AO29"/>
    <mergeCell ref="L29:P29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X35:AB35"/>
    <mergeCell ref="AK35:AO35"/>
    <mergeCell ref="C92:G92"/>
    <mergeCell ref="L85:AO85"/>
    <mergeCell ref="AM87:AN87"/>
    <mergeCell ref="I92:AF92"/>
    <mergeCell ref="AG92:AM92"/>
    <mergeCell ref="D95:H95"/>
    <mergeCell ref="J95:AF95"/>
    <mergeCell ref="D96:H96"/>
    <mergeCell ref="J96:AF96"/>
    <mergeCell ref="D97:H97"/>
    <mergeCell ref="J97:AF97"/>
  </mergeCells>
  <hyperlinks>
    <hyperlink ref="A95" location="'04 - Ulička č. 4 - Od kří...'!C2" display="/"/>
    <hyperlink ref="A96" location="'05 - Ulička č. 5 - Odbočk...'!C2" display="/"/>
    <hyperlink ref="A97" location="'06 - Ulička č. 6 - Spodní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59"/>
  <sheetViews>
    <sheetView showGridLines="0" showZeros="0" tabSelected="1" workbookViewId="0" topLeftCell="A113">
      <selection activeCell="W136" sqref="W136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82"/>
    </row>
    <row r="2" spans="12:46" ht="36.95" customHeight="1">
      <c r="L2" s="176" t="s">
        <v>5</v>
      </c>
      <c r="M2" s="174"/>
      <c r="N2" s="174"/>
      <c r="O2" s="174"/>
      <c r="P2" s="174"/>
      <c r="Q2" s="174"/>
      <c r="R2" s="174"/>
      <c r="S2" s="174"/>
      <c r="T2" s="174"/>
      <c r="U2" s="174"/>
      <c r="V2" s="174"/>
      <c r="AT2" s="14" t="s">
        <v>84</v>
      </c>
    </row>
    <row r="3" spans="2:46" ht="6.95" customHeight="1" hidden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85</v>
      </c>
    </row>
    <row r="4" spans="2:46" ht="24.95" customHeight="1" hidden="1">
      <c r="B4" s="17"/>
      <c r="D4" s="18" t="s">
        <v>92</v>
      </c>
      <c r="L4" s="17"/>
      <c r="M4" s="83" t="s">
        <v>10</v>
      </c>
      <c r="AT4" s="14" t="s">
        <v>3</v>
      </c>
    </row>
    <row r="5" spans="2:12" ht="6.95" customHeight="1" hidden="1">
      <c r="B5" s="17"/>
      <c r="L5" s="17"/>
    </row>
    <row r="6" spans="2:12" ht="12" customHeight="1" hidden="1">
      <c r="B6" s="17"/>
      <c r="D6" s="23" t="s">
        <v>14</v>
      </c>
      <c r="L6" s="17"/>
    </row>
    <row r="7" spans="2:12" ht="16.5" customHeight="1" hidden="1">
      <c r="B7" s="17"/>
      <c r="E7" s="192" t="str">
        <f>'Rekapitulace stavby'!K6</f>
        <v>Oprava uliček na hřbitově Petřvald</v>
      </c>
      <c r="F7" s="193"/>
      <c r="G7" s="193"/>
      <c r="H7" s="193"/>
      <c r="L7" s="17"/>
    </row>
    <row r="8" spans="2:12" s="1" customFormat="1" ht="12" customHeight="1" hidden="1">
      <c r="B8" s="26"/>
      <c r="D8" s="23" t="s">
        <v>93</v>
      </c>
      <c r="L8" s="26"/>
    </row>
    <row r="9" spans="2:12" s="1" customFormat="1" ht="36.95" customHeight="1" hidden="1">
      <c r="B9" s="26"/>
      <c r="E9" s="164" t="s">
        <v>94</v>
      </c>
      <c r="F9" s="191"/>
      <c r="G9" s="191"/>
      <c r="H9" s="191"/>
      <c r="L9" s="26"/>
    </row>
    <row r="10" spans="2:12" s="1" customFormat="1" ht="12" hidden="1">
      <c r="B10" s="26"/>
      <c r="L10" s="26"/>
    </row>
    <row r="11" spans="2:12" s="1" customFormat="1" ht="12" customHeight="1" hidden="1">
      <c r="B11" s="26"/>
      <c r="D11" s="23" t="s">
        <v>16</v>
      </c>
      <c r="F11" s="21" t="s">
        <v>1</v>
      </c>
      <c r="I11" s="23" t="s">
        <v>17</v>
      </c>
      <c r="J11" s="21" t="s">
        <v>1</v>
      </c>
      <c r="L11" s="26"/>
    </row>
    <row r="12" spans="2:12" s="1" customFormat="1" ht="12" customHeight="1" hidden="1">
      <c r="B12" s="26"/>
      <c r="D12" s="23" t="s">
        <v>18</v>
      </c>
      <c r="F12" s="21" t="s">
        <v>19</v>
      </c>
      <c r="I12" s="23" t="s">
        <v>20</v>
      </c>
      <c r="J12" s="46" t="str">
        <f>'Rekapitulace stavby'!AN8</f>
        <v>3. 2. 2020</v>
      </c>
      <c r="L12" s="26"/>
    </row>
    <row r="13" spans="2:12" s="1" customFormat="1" ht="10.9" customHeight="1" hidden="1">
      <c r="B13" s="26"/>
      <c r="L13" s="26"/>
    </row>
    <row r="14" spans="2:12" s="1" customFormat="1" ht="12" customHeight="1" hidden="1">
      <c r="B14" s="26"/>
      <c r="D14" s="23" t="s">
        <v>22</v>
      </c>
      <c r="I14" s="23" t="s">
        <v>23</v>
      </c>
      <c r="J14" s="21" t="s">
        <v>24</v>
      </c>
      <c r="L14" s="26"/>
    </row>
    <row r="15" spans="2:12" s="1" customFormat="1" ht="18" customHeight="1" hidden="1">
      <c r="B15" s="26"/>
      <c r="E15" s="21" t="s">
        <v>25</v>
      </c>
      <c r="I15" s="23" t="s">
        <v>26</v>
      </c>
      <c r="J15" s="21" t="s">
        <v>1</v>
      </c>
      <c r="L15" s="26"/>
    </row>
    <row r="16" spans="2:12" s="1" customFormat="1" ht="6.95" customHeight="1" hidden="1">
      <c r="B16" s="26"/>
      <c r="L16" s="26"/>
    </row>
    <row r="17" spans="2:12" s="1" customFormat="1" ht="12" customHeight="1" hidden="1">
      <c r="B17" s="26"/>
      <c r="D17" s="23" t="s">
        <v>27</v>
      </c>
      <c r="I17" s="23" t="s">
        <v>23</v>
      </c>
      <c r="J17" s="21" t="str">
        <f>'Rekapitulace stavby'!AN13</f>
        <v/>
      </c>
      <c r="L17" s="26"/>
    </row>
    <row r="18" spans="2:12" s="1" customFormat="1" ht="18" customHeight="1" hidden="1">
      <c r="B18" s="26"/>
      <c r="E18" s="173" t="str">
        <f>'Rekapitulace stavby'!E14</f>
        <v xml:space="preserve"> </v>
      </c>
      <c r="F18" s="173"/>
      <c r="G18" s="173"/>
      <c r="H18" s="173"/>
      <c r="I18" s="23" t="s">
        <v>26</v>
      </c>
      <c r="J18" s="21" t="str">
        <f>'Rekapitulace stavby'!AN14</f>
        <v/>
      </c>
      <c r="L18" s="26"/>
    </row>
    <row r="19" spans="2:12" s="1" customFormat="1" ht="6.95" customHeight="1" hidden="1">
      <c r="B19" s="26"/>
      <c r="L19" s="26"/>
    </row>
    <row r="20" spans="2:12" s="1" customFormat="1" ht="12" customHeight="1" hidden="1">
      <c r="B20" s="26"/>
      <c r="D20" s="23" t="s">
        <v>29</v>
      </c>
      <c r="I20" s="23" t="s">
        <v>23</v>
      </c>
      <c r="J20" s="21" t="str">
        <f>IF('Rekapitulace stavby'!AN16="","",'Rekapitulace stavby'!AN16)</f>
        <v/>
      </c>
      <c r="L20" s="26"/>
    </row>
    <row r="21" spans="2:12" s="1" customFormat="1" ht="18" customHeight="1" hidden="1">
      <c r="B21" s="26"/>
      <c r="E21" s="21" t="str">
        <f>IF('Rekapitulace stavby'!E17="","",'Rekapitulace stavby'!E17)</f>
        <v xml:space="preserve"> </v>
      </c>
      <c r="I21" s="23" t="s">
        <v>26</v>
      </c>
      <c r="J21" s="21" t="str">
        <f>IF('Rekapitulace stavby'!AN17="","",'Rekapitulace stavby'!AN17)</f>
        <v/>
      </c>
      <c r="L21" s="26"/>
    </row>
    <row r="22" spans="2:12" s="1" customFormat="1" ht="6.95" customHeight="1" hidden="1">
      <c r="B22" s="26"/>
      <c r="L22" s="26"/>
    </row>
    <row r="23" spans="2:12" s="1" customFormat="1" ht="12" customHeight="1" hidden="1">
      <c r="B23" s="26"/>
      <c r="D23" s="23" t="s">
        <v>31</v>
      </c>
      <c r="I23" s="23" t="s">
        <v>23</v>
      </c>
      <c r="J23" s="21" t="s">
        <v>32</v>
      </c>
      <c r="L23" s="26"/>
    </row>
    <row r="24" spans="2:12" s="1" customFormat="1" ht="18" customHeight="1" hidden="1">
      <c r="B24" s="26"/>
      <c r="E24" s="21" t="s">
        <v>33</v>
      </c>
      <c r="I24" s="23" t="s">
        <v>26</v>
      </c>
      <c r="J24" s="21" t="s">
        <v>1</v>
      </c>
      <c r="L24" s="26"/>
    </row>
    <row r="25" spans="2:12" s="1" customFormat="1" ht="6.95" customHeight="1" hidden="1">
      <c r="B25" s="26"/>
      <c r="L25" s="26"/>
    </row>
    <row r="26" spans="2:12" s="1" customFormat="1" ht="12" customHeight="1" hidden="1">
      <c r="B26" s="26"/>
      <c r="D26" s="23" t="s">
        <v>34</v>
      </c>
      <c r="L26" s="26"/>
    </row>
    <row r="27" spans="2:12" s="7" customFormat="1" ht="16.5" customHeight="1" hidden="1">
      <c r="B27" s="84"/>
      <c r="E27" s="177" t="s">
        <v>1</v>
      </c>
      <c r="F27" s="177"/>
      <c r="G27" s="177"/>
      <c r="H27" s="177"/>
      <c r="L27" s="84"/>
    </row>
    <row r="28" spans="2:12" s="1" customFormat="1" ht="6.95" customHeight="1" hidden="1">
      <c r="B28" s="26"/>
      <c r="L28" s="26"/>
    </row>
    <row r="29" spans="2:12" s="1" customFormat="1" ht="6.95" customHeight="1" hidden="1">
      <c r="B29" s="26"/>
      <c r="D29" s="47"/>
      <c r="E29" s="47"/>
      <c r="F29" s="47"/>
      <c r="G29" s="47"/>
      <c r="H29" s="47"/>
      <c r="I29" s="47"/>
      <c r="J29" s="47"/>
      <c r="K29" s="47"/>
      <c r="L29" s="26"/>
    </row>
    <row r="30" spans="2:12" s="1" customFormat="1" ht="25.35" customHeight="1" hidden="1">
      <c r="B30" s="26"/>
      <c r="D30" s="85" t="s">
        <v>35</v>
      </c>
      <c r="J30" s="60">
        <f>ROUND(J122,2)</f>
        <v>0</v>
      </c>
      <c r="L30" s="26"/>
    </row>
    <row r="31" spans="2:12" s="1" customFormat="1" ht="6.95" customHeight="1" hidden="1">
      <c r="B31" s="26"/>
      <c r="D31" s="47"/>
      <c r="E31" s="47"/>
      <c r="F31" s="47"/>
      <c r="G31" s="47"/>
      <c r="H31" s="47"/>
      <c r="I31" s="47"/>
      <c r="J31" s="47"/>
      <c r="K31" s="47"/>
      <c r="L31" s="26"/>
    </row>
    <row r="32" spans="2:12" s="1" customFormat="1" ht="14.45" customHeight="1" hidden="1">
      <c r="B32" s="26"/>
      <c r="F32" s="29" t="s">
        <v>37</v>
      </c>
      <c r="I32" s="29" t="s">
        <v>36</v>
      </c>
      <c r="J32" s="29" t="s">
        <v>38</v>
      </c>
      <c r="L32" s="26"/>
    </row>
    <row r="33" spans="2:12" s="1" customFormat="1" ht="14.45" customHeight="1" hidden="1">
      <c r="B33" s="26"/>
      <c r="D33" s="86" t="s">
        <v>39</v>
      </c>
      <c r="E33" s="23" t="s">
        <v>40</v>
      </c>
      <c r="F33" s="87">
        <f>ROUND((SUM(BE122:BE158)),2)</f>
        <v>0</v>
      </c>
      <c r="I33" s="88">
        <v>0.21</v>
      </c>
      <c r="J33" s="87">
        <f>ROUND(((SUM(BE122:BE158))*I33),2)</f>
        <v>0</v>
      </c>
      <c r="L33" s="26"/>
    </row>
    <row r="34" spans="2:12" s="1" customFormat="1" ht="14.45" customHeight="1" hidden="1">
      <c r="B34" s="26"/>
      <c r="E34" s="23" t="s">
        <v>41</v>
      </c>
      <c r="F34" s="87">
        <f>ROUND((SUM(BF122:BF158)),2)</f>
        <v>0</v>
      </c>
      <c r="I34" s="88">
        <v>0.15</v>
      </c>
      <c r="J34" s="87">
        <f>ROUND(((SUM(BF122:BF158))*I34),2)</f>
        <v>0</v>
      </c>
      <c r="L34" s="26"/>
    </row>
    <row r="35" spans="2:12" s="1" customFormat="1" ht="14.45" customHeight="1" hidden="1">
      <c r="B35" s="26"/>
      <c r="E35" s="23" t="s">
        <v>42</v>
      </c>
      <c r="F35" s="87">
        <f>ROUND((SUM(BG122:BG158)),2)</f>
        <v>0</v>
      </c>
      <c r="I35" s="88">
        <v>0.21</v>
      </c>
      <c r="J35" s="87">
        <f>0</f>
        <v>0</v>
      </c>
      <c r="L35" s="26"/>
    </row>
    <row r="36" spans="2:12" s="1" customFormat="1" ht="14.45" customHeight="1" hidden="1">
      <c r="B36" s="26"/>
      <c r="E36" s="23" t="s">
        <v>43</v>
      </c>
      <c r="F36" s="87">
        <f>ROUND((SUM(BH122:BH158)),2)</f>
        <v>0</v>
      </c>
      <c r="I36" s="88">
        <v>0.15</v>
      </c>
      <c r="J36" s="87">
        <f>0</f>
        <v>0</v>
      </c>
      <c r="L36" s="26"/>
    </row>
    <row r="37" spans="2:12" s="1" customFormat="1" ht="14.45" customHeight="1" hidden="1">
      <c r="B37" s="26"/>
      <c r="E37" s="23" t="s">
        <v>44</v>
      </c>
      <c r="F37" s="87">
        <f>ROUND((SUM(BI122:BI158)),2)</f>
        <v>0</v>
      </c>
      <c r="I37" s="88">
        <v>0</v>
      </c>
      <c r="J37" s="87">
        <f>0</f>
        <v>0</v>
      </c>
      <c r="L37" s="26"/>
    </row>
    <row r="38" spans="2:12" s="1" customFormat="1" ht="6.95" customHeight="1" hidden="1">
      <c r="B38" s="26"/>
      <c r="L38" s="26"/>
    </row>
    <row r="39" spans="2:12" s="1" customFormat="1" ht="25.35" customHeight="1" hidden="1">
      <c r="B39" s="26"/>
      <c r="C39" s="89"/>
      <c r="D39" s="90" t="s">
        <v>45</v>
      </c>
      <c r="E39" s="51"/>
      <c r="F39" s="51"/>
      <c r="G39" s="91" t="s">
        <v>46</v>
      </c>
      <c r="H39" s="92" t="s">
        <v>47</v>
      </c>
      <c r="I39" s="51"/>
      <c r="J39" s="93">
        <f>SUM(J30:J37)</f>
        <v>0</v>
      </c>
      <c r="K39" s="94"/>
      <c r="L39" s="26"/>
    </row>
    <row r="40" spans="2:12" s="1" customFormat="1" ht="14.45" customHeight="1" hidden="1">
      <c r="B40" s="26"/>
      <c r="L40" s="26"/>
    </row>
    <row r="41" spans="2:12" ht="14.45" customHeight="1" hidden="1">
      <c r="B41" s="17"/>
      <c r="L41" s="17"/>
    </row>
    <row r="42" spans="2:12" ht="14.45" customHeight="1" hidden="1">
      <c r="B42" s="17"/>
      <c r="L42" s="17"/>
    </row>
    <row r="43" spans="2:12" ht="14.45" customHeight="1" hidden="1">
      <c r="B43" s="17"/>
      <c r="L43" s="17"/>
    </row>
    <row r="44" spans="2:12" ht="14.45" customHeight="1" hidden="1">
      <c r="B44" s="17"/>
      <c r="L44" s="17"/>
    </row>
    <row r="45" spans="2:12" ht="14.45" customHeight="1" hidden="1">
      <c r="B45" s="17"/>
      <c r="L45" s="17"/>
    </row>
    <row r="46" spans="2:12" ht="14.45" customHeight="1" hidden="1">
      <c r="B46" s="17"/>
      <c r="L46" s="17"/>
    </row>
    <row r="47" spans="2:12" ht="14.45" customHeight="1" hidden="1">
      <c r="B47" s="17"/>
      <c r="L47" s="17"/>
    </row>
    <row r="48" spans="2:12" ht="14.45" customHeight="1" hidden="1">
      <c r="B48" s="17"/>
      <c r="L48" s="17"/>
    </row>
    <row r="49" spans="2:12" ht="14.45" customHeight="1" hidden="1">
      <c r="B49" s="17"/>
      <c r="L49" s="17"/>
    </row>
    <row r="50" spans="2:12" s="1" customFormat="1" ht="14.45" customHeight="1" hidden="1">
      <c r="B50" s="26"/>
      <c r="D50" s="35" t="s">
        <v>48</v>
      </c>
      <c r="E50" s="36"/>
      <c r="F50" s="36"/>
      <c r="G50" s="35" t="s">
        <v>49</v>
      </c>
      <c r="H50" s="36"/>
      <c r="I50" s="36"/>
      <c r="J50" s="36"/>
      <c r="K50" s="36"/>
      <c r="L50" s="26"/>
    </row>
    <row r="51" spans="2:12" ht="12" hidden="1">
      <c r="B51" s="17"/>
      <c r="L51" s="17"/>
    </row>
    <row r="52" spans="2:12" ht="12" hidden="1">
      <c r="B52" s="17"/>
      <c r="L52" s="17"/>
    </row>
    <row r="53" spans="2:12" ht="12" hidden="1">
      <c r="B53" s="17"/>
      <c r="L53" s="17"/>
    </row>
    <row r="54" spans="2:12" ht="12" hidden="1">
      <c r="B54" s="17"/>
      <c r="L54" s="17"/>
    </row>
    <row r="55" spans="2:12" ht="12" hidden="1">
      <c r="B55" s="17"/>
      <c r="L55" s="17"/>
    </row>
    <row r="56" spans="2:12" ht="12" hidden="1">
      <c r="B56" s="17"/>
      <c r="L56" s="17"/>
    </row>
    <row r="57" spans="2:12" ht="12" hidden="1">
      <c r="B57" s="17"/>
      <c r="L57" s="17"/>
    </row>
    <row r="58" spans="2:12" ht="12" hidden="1">
      <c r="B58" s="17"/>
      <c r="L58" s="17"/>
    </row>
    <row r="59" spans="2:12" ht="12" hidden="1">
      <c r="B59" s="17"/>
      <c r="L59" s="17"/>
    </row>
    <row r="60" spans="2:12" ht="12" hidden="1">
      <c r="B60" s="17"/>
      <c r="L60" s="17"/>
    </row>
    <row r="61" spans="2:12" s="1" customFormat="1" ht="12.75" hidden="1">
      <c r="B61" s="26"/>
      <c r="D61" s="37" t="s">
        <v>50</v>
      </c>
      <c r="E61" s="28"/>
      <c r="F61" s="95" t="s">
        <v>51</v>
      </c>
      <c r="G61" s="37" t="s">
        <v>50</v>
      </c>
      <c r="H61" s="28"/>
      <c r="I61" s="28"/>
      <c r="J61" s="96" t="s">
        <v>51</v>
      </c>
      <c r="K61" s="28"/>
      <c r="L61" s="26"/>
    </row>
    <row r="62" spans="2:12" ht="12" hidden="1">
      <c r="B62" s="17"/>
      <c r="L62" s="17"/>
    </row>
    <row r="63" spans="2:12" ht="12" hidden="1">
      <c r="B63" s="17"/>
      <c r="L63" s="17"/>
    </row>
    <row r="64" spans="2:12" ht="12" hidden="1">
      <c r="B64" s="17"/>
      <c r="L64" s="17"/>
    </row>
    <row r="65" spans="2:12" s="1" customFormat="1" ht="12.75" hidden="1">
      <c r="B65" s="26"/>
      <c r="D65" s="35" t="s">
        <v>52</v>
      </c>
      <c r="E65" s="36"/>
      <c r="F65" s="36"/>
      <c r="G65" s="35" t="s">
        <v>53</v>
      </c>
      <c r="H65" s="36"/>
      <c r="I65" s="36"/>
      <c r="J65" s="36"/>
      <c r="K65" s="36"/>
      <c r="L65" s="26"/>
    </row>
    <row r="66" spans="2:12" ht="12" hidden="1">
      <c r="B66" s="17"/>
      <c r="L66" s="17"/>
    </row>
    <row r="67" spans="2:12" ht="12" hidden="1">
      <c r="B67" s="17"/>
      <c r="L67" s="17"/>
    </row>
    <row r="68" spans="2:12" ht="12" hidden="1">
      <c r="B68" s="17"/>
      <c r="L68" s="17"/>
    </row>
    <row r="69" spans="2:12" ht="12" hidden="1">
      <c r="B69" s="17"/>
      <c r="L69" s="17"/>
    </row>
    <row r="70" spans="2:12" ht="12" hidden="1">
      <c r="B70" s="17"/>
      <c r="L70" s="17"/>
    </row>
    <row r="71" spans="2:12" ht="12" hidden="1">
      <c r="B71" s="17"/>
      <c r="L71" s="17"/>
    </row>
    <row r="72" spans="2:12" ht="12" hidden="1">
      <c r="B72" s="17"/>
      <c r="L72" s="17"/>
    </row>
    <row r="73" spans="2:12" ht="12" hidden="1">
      <c r="B73" s="17"/>
      <c r="L73" s="17"/>
    </row>
    <row r="74" spans="2:12" ht="12" hidden="1">
      <c r="B74" s="17"/>
      <c r="L74" s="17"/>
    </row>
    <row r="75" spans="2:12" ht="12" hidden="1">
      <c r="B75" s="17"/>
      <c r="L75" s="17"/>
    </row>
    <row r="76" spans="2:12" s="1" customFormat="1" ht="12.75" hidden="1">
      <c r="B76" s="26"/>
      <c r="D76" s="37" t="s">
        <v>50</v>
      </c>
      <c r="E76" s="28"/>
      <c r="F76" s="95" t="s">
        <v>51</v>
      </c>
      <c r="G76" s="37" t="s">
        <v>50</v>
      </c>
      <c r="H76" s="28"/>
      <c r="I76" s="28"/>
      <c r="J76" s="96" t="s">
        <v>51</v>
      </c>
      <c r="K76" s="28"/>
      <c r="L76" s="26"/>
    </row>
    <row r="77" spans="2:12" s="1" customFormat="1" ht="14.45" customHeight="1" hidden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26"/>
    </row>
    <row r="78" ht="12" hidden="1"/>
    <row r="79" ht="12" hidden="1"/>
    <row r="80" ht="12" hidden="1"/>
    <row r="81" spans="2:12" s="1" customFormat="1" ht="6.95" customHeight="1"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26"/>
    </row>
    <row r="82" spans="2:12" s="1" customFormat="1" ht="24.95" customHeight="1">
      <c r="B82" s="26"/>
      <c r="C82" s="18" t="s">
        <v>95</v>
      </c>
      <c r="L82" s="26"/>
    </row>
    <row r="83" spans="2:12" s="1" customFormat="1" ht="6.95" customHeight="1">
      <c r="B83" s="26"/>
      <c r="L83" s="26"/>
    </row>
    <row r="84" spans="2:12" s="1" customFormat="1" ht="12" customHeight="1">
      <c r="B84" s="26"/>
      <c r="C84" s="23" t="s">
        <v>14</v>
      </c>
      <c r="L84" s="26"/>
    </row>
    <row r="85" spans="2:12" s="1" customFormat="1" ht="16.5" customHeight="1">
      <c r="B85" s="26"/>
      <c r="E85" s="192" t="str">
        <f>E7</f>
        <v>Oprava uliček na hřbitově Petřvald</v>
      </c>
      <c r="F85" s="193"/>
      <c r="G85" s="193"/>
      <c r="H85" s="193"/>
      <c r="L85" s="26"/>
    </row>
    <row r="86" spans="2:12" s="1" customFormat="1" ht="12" customHeight="1">
      <c r="B86" s="26"/>
      <c r="C86" s="23" t="s">
        <v>93</v>
      </c>
      <c r="L86" s="26"/>
    </row>
    <row r="87" spans="2:12" s="1" customFormat="1" ht="16.5" customHeight="1">
      <c r="B87" s="26"/>
      <c r="E87" s="164" t="str">
        <f>E9</f>
        <v>04 - Ulička č. 4 - Od kříže dolů ke křížení s uličkou ke kontejnerům</v>
      </c>
      <c r="F87" s="191"/>
      <c r="G87" s="191"/>
      <c r="H87" s="191"/>
      <c r="L87" s="26"/>
    </row>
    <row r="88" spans="2:12" s="1" customFormat="1" ht="6.95" customHeight="1">
      <c r="B88" s="26"/>
      <c r="L88" s="26"/>
    </row>
    <row r="89" spans="2:12" s="1" customFormat="1" ht="12" customHeight="1">
      <c r="B89" s="26"/>
      <c r="C89" s="23" t="s">
        <v>18</v>
      </c>
      <c r="F89" s="21" t="str">
        <f>F12</f>
        <v>Petřvald</v>
      </c>
      <c r="I89" s="23" t="s">
        <v>20</v>
      </c>
      <c r="J89" s="46" t="str">
        <f>IF(J12="","",J12)</f>
        <v>3. 2. 2020</v>
      </c>
      <c r="L89" s="26"/>
    </row>
    <row r="90" spans="2:12" s="1" customFormat="1" ht="6.95" customHeight="1">
      <c r="B90" s="26"/>
      <c r="L90" s="26"/>
    </row>
    <row r="91" spans="2:12" s="1" customFormat="1" ht="15.2" customHeight="1">
      <c r="B91" s="26"/>
      <c r="C91" s="23" t="s">
        <v>22</v>
      </c>
      <c r="F91" s="21" t="str">
        <f>E15</f>
        <v>Město Petřvald</v>
      </c>
      <c r="I91" s="23" t="s">
        <v>29</v>
      </c>
      <c r="J91" s="24" t="str">
        <f>E21</f>
        <v xml:space="preserve"> </v>
      </c>
      <c r="L91" s="26"/>
    </row>
    <row r="92" spans="2:12" s="1" customFormat="1" ht="15.2" customHeight="1">
      <c r="B92" s="26"/>
      <c r="C92" s="23" t="s">
        <v>27</v>
      </c>
      <c r="F92" s="21" t="str">
        <f>IF(E18="","",E18)</f>
        <v xml:space="preserve"> </v>
      </c>
      <c r="I92" s="23" t="s">
        <v>31</v>
      </c>
      <c r="J92" s="24" t="str">
        <f>E24</f>
        <v>Ing. Pavol Lipták</v>
      </c>
      <c r="L92" s="26"/>
    </row>
    <row r="93" spans="2:12" s="1" customFormat="1" ht="10.35" customHeight="1">
      <c r="B93" s="26"/>
      <c r="L93" s="26"/>
    </row>
    <row r="94" spans="2:12" s="1" customFormat="1" ht="29.25" customHeight="1">
      <c r="B94" s="26"/>
      <c r="C94" s="97" t="s">
        <v>96</v>
      </c>
      <c r="D94" s="89"/>
      <c r="E94" s="89"/>
      <c r="F94" s="89"/>
      <c r="G94" s="89"/>
      <c r="H94" s="89"/>
      <c r="I94" s="89"/>
      <c r="J94" s="98" t="s">
        <v>97</v>
      </c>
      <c r="K94" s="89"/>
      <c r="L94" s="26"/>
    </row>
    <row r="95" spans="2:12" s="1" customFormat="1" ht="10.35" customHeight="1">
      <c r="B95" s="26"/>
      <c r="L95" s="26"/>
    </row>
    <row r="96" spans="2:47" s="1" customFormat="1" ht="22.9" customHeight="1">
      <c r="B96" s="26"/>
      <c r="C96" s="99" t="s">
        <v>98</v>
      </c>
      <c r="J96" s="60">
        <f>J122</f>
        <v>0</v>
      </c>
      <c r="L96" s="26"/>
      <c r="AU96" s="14" t="s">
        <v>99</v>
      </c>
    </row>
    <row r="97" spans="2:12" s="8" customFormat="1" ht="24.95" customHeight="1">
      <c r="B97" s="100"/>
      <c r="D97" s="101" t="s">
        <v>100</v>
      </c>
      <c r="E97" s="102"/>
      <c r="F97" s="102"/>
      <c r="G97" s="102"/>
      <c r="H97" s="102"/>
      <c r="I97" s="102"/>
      <c r="J97" s="103">
        <f>J123</f>
        <v>0</v>
      </c>
      <c r="L97" s="100"/>
    </row>
    <row r="98" spans="2:12" s="9" customFormat="1" ht="19.9" customHeight="1">
      <c r="B98" s="104"/>
      <c r="D98" s="105" t="s">
        <v>101</v>
      </c>
      <c r="E98" s="106"/>
      <c r="F98" s="106"/>
      <c r="G98" s="106"/>
      <c r="H98" s="106"/>
      <c r="I98" s="106"/>
      <c r="J98" s="107">
        <f>J124</f>
        <v>0</v>
      </c>
      <c r="L98" s="104"/>
    </row>
    <row r="99" spans="2:12" s="9" customFormat="1" ht="19.9" customHeight="1">
      <c r="B99" s="104"/>
      <c r="D99" s="105" t="s">
        <v>102</v>
      </c>
      <c r="E99" s="106"/>
      <c r="F99" s="106"/>
      <c r="G99" s="106"/>
      <c r="H99" s="106"/>
      <c r="I99" s="106"/>
      <c r="J99" s="107">
        <f>J129</f>
        <v>0</v>
      </c>
      <c r="L99" s="104"/>
    </row>
    <row r="100" spans="2:12" s="9" customFormat="1" ht="19.9" customHeight="1">
      <c r="B100" s="104"/>
      <c r="D100" s="105" t="s">
        <v>103</v>
      </c>
      <c r="E100" s="106"/>
      <c r="F100" s="106"/>
      <c r="G100" s="106"/>
      <c r="H100" s="106"/>
      <c r="I100" s="106"/>
      <c r="J100" s="107">
        <f>J136</f>
        <v>0</v>
      </c>
      <c r="L100" s="104"/>
    </row>
    <row r="101" spans="2:12" s="9" customFormat="1" ht="19.9" customHeight="1">
      <c r="B101" s="104"/>
      <c r="D101" s="105" t="s">
        <v>104</v>
      </c>
      <c r="E101" s="106"/>
      <c r="F101" s="106"/>
      <c r="G101" s="106"/>
      <c r="H101" s="106"/>
      <c r="I101" s="106"/>
      <c r="J101" s="107">
        <f>J143</f>
        <v>0</v>
      </c>
      <c r="L101" s="104"/>
    </row>
    <row r="102" spans="2:12" s="9" customFormat="1" ht="19.9" customHeight="1">
      <c r="B102" s="104"/>
      <c r="D102" s="105" t="s">
        <v>105</v>
      </c>
      <c r="E102" s="106"/>
      <c r="F102" s="106"/>
      <c r="G102" s="106"/>
      <c r="H102" s="106"/>
      <c r="I102" s="106"/>
      <c r="J102" s="107">
        <f>J154</f>
        <v>0</v>
      </c>
      <c r="L102" s="104"/>
    </row>
    <row r="103" spans="2:12" s="1" customFormat="1" ht="21.75" customHeight="1">
      <c r="B103" s="26"/>
      <c r="L103" s="26"/>
    </row>
    <row r="104" spans="2:12" s="1" customFormat="1" ht="6.95" customHeight="1"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26"/>
    </row>
    <row r="108" spans="2:12" s="1" customFormat="1" ht="6.95" customHeight="1"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26"/>
    </row>
    <row r="109" spans="2:12" s="1" customFormat="1" ht="24.95" customHeight="1">
      <c r="B109" s="26"/>
      <c r="C109" s="18" t="s">
        <v>106</v>
      </c>
      <c r="L109" s="26"/>
    </row>
    <row r="110" spans="2:12" s="1" customFormat="1" ht="6.95" customHeight="1">
      <c r="B110" s="26"/>
      <c r="L110" s="26"/>
    </row>
    <row r="111" spans="2:12" s="1" customFormat="1" ht="12" customHeight="1">
      <c r="B111" s="26"/>
      <c r="C111" s="23" t="s">
        <v>14</v>
      </c>
      <c r="L111" s="26"/>
    </row>
    <row r="112" spans="2:12" s="1" customFormat="1" ht="16.5" customHeight="1">
      <c r="B112" s="26"/>
      <c r="E112" s="192" t="str">
        <f>E7</f>
        <v>Oprava uliček na hřbitově Petřvald</v>
      </c>
      <c r="F112" s="193"/>
      <c r="G112" s="193"/>
      <c r="H112" s="193"/>
      <c r="L112" s="26"/>
    </row>
    <row r="113" spans="2:12" s="1" customFormat="1" ht="12" customHeight="1">
      <c r="B113" s="26"/>
      <c r="C113" s="23" t="s">
        <v>93</v>
      </c>
      <c r="L113" s="26"/>
    </row>
    <row r="114" spans="2:12" s="1" customFormat="1" ht="16.5" customHeight="1">
      <c r="B114" s="26"/>
      <c r="E114" s="164" t="str">
        <f>E9</f>
        <v>04 - Ulička č. 4 - Od kříže dolů ke křížení s uličkou ke kontejnerům</v>
      </c>
      <c r="F114" s="191"/>
      <c r="G114" s="191"/>
      <c r="H114" s="191"/>
      <c r="L114" s="26"/>
    </row>
    <row r="115" spans="2:12" s="1" customFormat="1" ht="6.95" customHeight="1">
      <c r="B115" s="26"/>
      <c r="L115" s="26"/>
    </row>
    <row r="116" spans="2:12" s="1" customFormat="1" ht="12" customHeight="1">
      <c r="B116" s="26"/>
      <c r="C116" s="23" t="s">
        <v>18</v>
      </c>
      <c r="F116" s="21" t="str">
        <f>F12</f>
        <v>Petřvald</v>
      </c>
      <c r="I116" s="23" t="s">
        <v>20</v>
      </c>
      <c r="J116" s="46" t="str">
        <f>IF(J12="","",J12)</f>
        <v>3. 2. 2020</v>
      </c>
      <c r="L116" s="26"/>
    </row>
    <row r="117" spans="2:12" s="1" customFormat="1" ht="6.95" customHeight="1">
      <c r="B117" s="26"/>
      <c r="L117" s="26"/>
    </row>
    <row r="118" spans="2:12" s="1" customFormat="1" ht="15.2" customHeight="1">
      <c r="B118" s="26"/>
      <c r="C118" s="23" t="s">
        <v>22</v>
      </c>
      <c r="F118" s="21" t="str">
        <f>E15</f>
        <v>Město Petřvald</v>
      </c>
      <c r="I118" s="23" t="s">
        <v>29</v>
      </c>
      <c r="J118" s="24" t="str">
        <f>E21</f>
        <v xml:space="preserve"> </v>
      </c>
      <c r="L118" s="26"/>
    </row>
    <row r="119" spans="2:12" s="1" customFormat="1" ht="15.2" customHeight="1">
      <c r="B119" s="26"/>
      <c r="C119" s="23" t="s">
        <v>27</v>
      </c>
      <c r="F119" s="21" t="str">
        <f>IF(E18="","",E18)</f>
        <v xml:space="preserve"> </v>
      </c>
      <c r="I119" s="23" t="s">
        <v>31</v>
      </c>
      <c r="J119" s="24" t="str">
        <f>E24</f>
        <v>Ing. Pavol Lipták</v>
      </c>
      <c r="L119" s="26"/>
    </row>
    <row r="120" spans="2:12" s="1" customFormat="1" ht="10.35" customHeight="1">
      <c r="B120" s="26"/>
      <c r="L120" s="26"/>
    </row>
    <row r="121" spans="2:20" s="10" customFormat="1" ht="29.25" customHeight="1">
      <c r="B121" s="108"/>
      <c r="C121" s="109" t="s">
        <v>107</v>
      </c>
      <c r="D121" s="110" t="s">
        <v>60</v>
      </c>
      <c r="E121" s="110" t="s">
        <v>56</v>
      </c>
      <c r="F121" s="110" t="s">
        <v>57</v>
      </c>
      <c r="G121" s="110" t="s">
        <v>108</v>
      </c>
      <c r="H121" s="110" t="s">
        <v>109</v>
      </c>
      <c r="I121" s="110" t="s">
        <v>110</v>
      </c>
      <c r="J121" s="111" t="s">
        <v>97</v>
      </c>
      <c r="K121" s="112" t="s">
        <v>111</v>
      </c>
      <c r="L121" s="108"/>
      <c r="M121" s="53" t="s">
        <v>1</v>
      </c>
      <c r="N121" s="54" t="s">
        <v>39</v>
      </c>
      <c r="O121" s="54" t="s">
        <v>112</v>
      </c>
      <c r="P121" s="54" t="s">
        <v>113</v>
      </c>
      <c r="Q121" s="54" t="s">
        <v>114</v>
      </c>
      <c r="R121" s="54" t="s">
        <v>115</v>
      </c>
      <c r="S121" s="54" t="s">
        <v>116</v>
      </c>
      <c r="T121" s="55" t="s">
        <v>117</v>
      </c>
    </row>
    <row r="122" spans="2:63" s="1" customFormat="1" ht="22.9" customHeight="1">
      <c r="B122" s="26"/>
      <c r="C122" s="58" t="s">
        <v>118</v>
      </c>
      <c r="J122" s="113">
        <f>BK122</f>
        <v>0</v>
      </c>
      <c r="L122" s="26"/>
      <c r="M122" s="56"/>
      <c r="N122" s="47"/>
      <c r="O122" s="47"/>
      <c r="P122" s="114">
        <f>P123</f>
        <v>100.839866</v>
      </c>
      <c r="Q122" s="47"/>
      <c r="R122" s="114">
        <f>R123</f>
        <v>7.53129</v>
      </c>
      <c r="S122" s="47"/>
      <c r="T122" s="115">
        <f>T123</f>
        <v>35.1</v>
      </c>
      <c r="AT122" s="14" t="s">
        <v>74</v>
      </c>
      <c r="AU122" s="14" t="s">
        <v>99</v>
      </c>
      <c r="BK122" s="116">
        <f>BK123</f>
        <v>0</v>
      </c>
    </row>
    <row r="123" spans="2:63" s="11" customFormat="1" ht="25.9" customHeight="1">
      <c r="B123" s="117"/>
      <c r="D123" s="118" t="s">
        <v>74</v>
      </c>
      <c r="E123" s="119" t="s">
        <v>119</v>
      </c>
      <c r="F123" s="119" t="s">
        <v>120</v>
      </c>
      <c r="J123" s="120">
        <f>BK123</f>
        <v>0</v>
      </c>
      <c r="L123" s="117"/>
      <c r="M123" s="121"/>
      <c r="N123" s="122"/>
      <c r="O123" s="122"/>
      <c r="P123" s="123">
        <f>P124+P129+P136+P143+P154</f>
        <v>100.839866</v>
      </c>
      <c r="Q123" s="122"/>
      <c r="R123" s="123">
        <f>R124+R129+R136+R143+R154</f>
        <v>7.53129</v>
      </c>
      <c r="S123" s="122"/>
      <c r="T123" s="124">
        <f>T124+T129+T136+T143+T154</f>
        <v>35.1</v>
      </c>
      <c r="AR123" s="118" t="s">
        <v>83</v>
      </c>
      <c r="AT123" s="125" t="s">
        <v>74</v>
      </c>
      <c r="AU123" s="125" t="s">
        <v>75</v>
      </c>
      <c r="AY123" s="118" t="s">
        <v>121</v>
      </c>
      <c r="BK123" s="126">
        <f>BK124+BK129+BK136+BK143+BK154</f>
        <v>0</v>
      </c>
    </row>
    <row r="124" spans="2:63" s="11" customFormat="1" ht="22.9" customHeight="1">
      <c r="B124" s="117"/>
      <c r="D124" s="118" t="s">
        <v>74</v>
      </c>
      <c r="E124" s="127" t="s">
        <v>83</v>
      </c>
      <c r="F124" s="127" t="s">
        <v>122</v>
      </c>
      <c r="J124" s="128">
        <f>BK124</f>
        <v>0</v>
      </c>
      <c r="L124" s="117"/>
      <c r="M124" s="121"/>
      <c r="N124" s="122"/>
      <c r="O124" s="122"/>
      <c r="P124" s="123">
        <f>SUM(P125:P128)</f>
        <v>63.96</v>
      </c>
      <c r="Q124" s="122"/>
      <c r="R124" s="123">
        <f>SUM(R125:R128)</f>
        <v>0</v>
      </c>
      <c r="S124" s="122"/>
      <c r="T124" s="124">
        <f>SUM(T125:T128)</f>
        <v>35.1</v>
      </c>
      <c r="AR124" s="118" t="s">
        <v>83</v>
      </c>
      <c r="AT124" s="125" t="s">
        <v>74</v>
      </c>
      <c r="AU124" s="125" t="s">
        <v>83</v>
      </c>
      <c r="AY124" s="118" t="s">
        <v>121</v>
      </c>
      <c r="BK124" s="126">
        <f>SUM(BK125:BK128)</f>
        <v>0</v>
      </c>
    </row>
    <row r="125" spans="2:65" s="1" customFormat="1" ht="24" customHeight="1">
      <c r="B125" s="129"/>
      <c r="C125" s="130" t="s">
        <v>83</v>
      </c>
      <c r="D125" s="130" t="s">
        <v>123</v>
      </c>
      <c r="E125" s="131" t="s">
        <v>124</v>
      </c>
      <c r="F125" s="132" t="s">
        <v>125</v>
      </c>
      <c r="G125" s="133" t="s">
        <v>126</v>
      </c>
      <c r="H125" s="134">
        <v>195</v>
      </c>
      <c r="I125" s="135"/>
      <c r="J125" s="135">
        <f>ROUND(I125*H125,2)</f>
        <v>0</v>
      </c>
      <c r="K125" s="132" t="s">
        <v>127</v>
      </c>
      <c r="L125" s="26"/>
      <c r="M125" s="136" t="s">
        <v>1</v>
      </c>
      <c r="N125" s="137" t="s">
        <v>40</v>
      </c>
      <c r="O125" s="138">
        <v>0.31</v>
      </c>
      <c r="P125" s="138">
        <f>O125*H125</f>
        <v>60.45</v>
      </c>
      <c r="Q125" s="138">
        <v>0</v>
      </c>
      <c r="R125" s="138">
        <f>Q125*H125</f>
        <v>0</v>
      </c>
      <c r="S125" s="138">
        <v>0.18</v>
      </c>
      <c r="T125" s="139">
        <f>S125*H125</f>
        <v>35.1</v>
      </c>
      <c r="AR125" s="140" t="s">
        <v>128</v>
      </c>
      <c r="AT125" s="140" t="s">
        <v>123</v>
      </c>
      <c r="AU125" s="140" t="s">
        <v>85</v>
      </c>
      <c r="AY125" s="14" t="s">
        <v>121</v>
      </c>
      <c r="BE125" s="141">
        <f>IF(N125="základní",J125,0)</f>
        <v>0</v>
      </c>
      <c r="BF125" s="141">
        <f>IF(N125="snížená",J125,0)</f>
        <v>0</v>
      </c>
      <c r="BG125" s="141">
        <f>IF(N125="zákl. přenesená",J125,0)</f>
        <v>0</v>
      </c>
      <c r="BH125" s="141">
        <f>IF(N125="sníž. přenesená",J125,0)</f>
        <v>0</v>
      </c>
      <c r="BI125" s="141">
        <f>IF(N125="nulová",J125,0)</f>
        <v>0</v>
      </c>
      <c r="BJ125" s="14" t="s">
        <v>83</v>
      </c>
      <c r="BK125" s="141">
        <f>ROUND(I125*H125,2)</f>
        <v>0</v>
      </c>
      <c r="BL125" s="14" t="s">
        <v>128</v>
      </c>
      <c r="BM125" s="140" t="s">
        <v>129</v>
      </c>
    </row>
    <row r="126" spans="2:47" s="1" customFormat="1" ht="29.25">
      <c r="B126" s="26"/>
      <c r="D126" s="142" t="s">
        <v>130</v>
      </c>
      <c r="F126" s="143" t="s">
        <v>131</v>
      </c>
      <c r="L126" s="26"/>
      <c r="M126" s="144"/>
      <c r="N126" s="49"/>
      <c r="O126" s="49"/>
      <c r="P126" s="49"/>
      <c r="Q126" s="49"/>
      <c r="R126" s="49"/>
      <c r="S126" s="49"/>
      <c r="T126" s="50"/>
      <c r="AT126" s="14" t="s">
        <v>130</v>
      </c>
      <c r="AU126" s="14" t="s">
        <v>85</v>
      </c>
    </row>
    <row r="127" spans="2:65" s="1" customFormat="1" ht="16.5" customHeight="1">
      <c r="B127" s="129"/>
      <c r="C127" s="130" t="s">
        <v>85</v>
      </c>
      <c r="D127" s="130" t="s">
        <v>123</v>
      </c>
      <c r="E127" s="131" t="s">
        <v>132</v>
      </c>
      <c r="F127" s="132" t="s">
        <v>133</v>
      </c>
      <c r="G127" s="133" t="s">
        <v>126</v>
      </c>
      <c r="H127" s="134">
        <v>195</v>
      </c>
      <c r="I127" s="135"/>
      <c r="J127" s="135">
        <f>ROUND(I127*H127,2)</f>
        <v>0</v>
      </c>
      <c r="K127" s="132" t="s">
        <v>127</v>
      </c>
      <c r="L127" s="26"/>
      <c r="M127" s="136" t="s">
        <v>1</v>
      </c>
      <c r="N127" s="137" t="s">
        <v>40</v>
      </c>
      <c r="O127" s="138">
        <v>0.018</v>
      </c>
      <c r="P127" s="138">
        <f>O127*H127</f>
        <v>3.51</v>
      </c>
      <c r="Q127" s="138">
        <v>0</v>
      </c>
      <c r="R127" s="138">
        <f>Q127*H127</f>
        <v>0</v>
      </c>
      <c r="S127" s="138">
        <v>0</v>
      </c>
      <c r="T127" s="139">
        <f>S127*H127</f>
        <v>0</v>
      </c>
      <c r="AR127" s="140" t="s">
        <v>128</v>
      </c>
      <c r="AT127" s="140" t="s">
        <v>123</v>
      </c>
      <c r="AU127" s="140" t="s">
        <v>85</v>
      </c>
      <c r="AY127" s="14" t="s">
        <v>121</v>
      </c>
      <c r="BE127" s="141">
        <f>IF(N127="základní",J127,0)</f>
        <v>0</v>
      </c>
      <c r="BF127" s="141">
        <f>IF(N127="snížená",J127,0)</f>
        <v>0</v>
      </c>
      <c r="BG127" s="141">
        <f>IF(N127="zákl. přenesená",J127,0)</f>
        <v>0</v>
      </c>
      <c r="BH127" s="141">
        <f>IF(N127="sníž. přenesená",J127,0)</f>
        <v>0</v>
      </c>
      <c r="BI127" s="141">
        <f>IF(N127="nulová",J127,0)</f>
        <v>0</v>
      </c>
      <c r="BJ127" s="14" t="s">
        <v>83</v>
      </c>
      <c r="BK127" s="141">
        <f>ROUND(I127*H127,2)</f>
        <v>0</v>
      </c>
      <c r="BL127" s="14" t="s">
        <v>128</v>
      </c>
      <c r="BM127" s="140" t="s">
        <v>134</v>
      </c>
    </row>
    <row r="128" spans="2:47" s="1" customFormat="1" ht="19.5">
      <c r="B128" s="26"/>
      <c r="D128" s="142" t="s">
        <v>130</v>
      </c>
      <c r="F128" s="143" t="s">
        <v>135</v>
      </c>
      <c r="L128" s="26"/>
      <c r="M128" s="144"/>
      <c r="N128" s="49"/>
      <c r="O128" s="49"/>
      <c r="P128" s="49"/>
      <c r="Q128" s="49"/>
      <c r="R128" s="49"/>
      <c r="S128" s="49"/>
      <c r="T128" s="50"/>
      <c r="AT128" s="14" t="s">
        <v>130</v>
      </c>
      <c r="AU128" s="14" t="s">
        <v>85</v>
      </c>
    </row>
    <row r="129" spans="2:63" s="11" customFormat="1" ht="22.9" customHeight="1">
      <c r="B129" s="117"/>
      <c r="D129" s="118" t="s">
        <v>74</v>
      </c>
      <c r="E129" s="127" t="s">
        <v>136</v>
      </c>
      <c r="F129" s="127" t="s">
        <v>137</v>
      </c>
      <c r="J129" s="128">
        <f>BK129</f>
        <v>0</v>
      </c>
      <c r="L129" s="117"/>
      <c r="M129" s="121"/>
      <c r="N129" s="122"/>
      <c r="O129" s="122"/>
      <c r="P129" s="123">
        <f>SUM(P130:P135)</f>
        <v>22.945</v>
      </c>
      <c r="Q129" s="122"/>
      <c r="R129" s="123">
        <f>SUM(R130:R135)</f>
        <v>7.510400000000001</v>
      </c>
      <c r="S129" s="122"/>
      <c r="T129" s="124">
        <f>SUM(T130:T135)</f>
        <v>0</v>
      </c>
      <c r="AR129" s="118" t="s">
        <v>83</v>
      </c>
      <c r="AT129" s="125" t="s">
        <v>74</v>
      </c>
      <c r="AU129" s="125" t="s">
        <v>83</v>
      </c>
      <c r="AY129" s="118" t="s">
        <v>121</v>
      </c>
      <c r="BK129" s="126">
        <f>SUM(BK130:BK135)</f>
        <v>0</v>
      </c>
    </row>
    <row r="130" spans="2:65" s="1" customFormat="1" ht="16.5" customHeight="1">
      <c r="B130" s="129"/>
      <c r="C130" s="130" t="s">
        <v>138</v>
      </c>
      <c r="D130" s="130" t="s">
        <v>123</v>
      </c>
      <c r="E130" s="131" t="s">
        <v>139</v>
      </c>
      <c r="F130" s="132" t="s">
        <v>140</v>
      </c>
      <c r="G130" s="133" t="s">
        <v>126</v>
      </c>
      <c r="H130" s="134">
        <v>195</v>
      </c>
      <c r="I130" s="135"/>
      <c r="J130" s="135">
        <f>ROUND(I130*H130,2)</f>
        <v>0</v>
      </c>
      <c r="K130" s="132" t="s">
        <v>127</v>
      </c>
      <c r="L130" s="26"/>
      <c r="M130" s="136" t="s">
        <v>1</v>
      </c>
      <c r="N130" s="137" t="s">
        <v>40</v>
      </c>
      <c r="O130" s="138">
        <v>0.024</v>
      </c>
      <c r="P130" s="138">
        <f>O130*H130</f>
        <v>4.68</v>
      </c>
      <c r="Q130" s="138">
        <v>0</v>
      </c>
      <c r="R130" s="138">
        <f>Q130*H130</f>
        <v>0</v>
      </c>
      <c r="S130" s="138">
        <v>0</v>
      </c>
      <c r="T130" s="139">
        <f>S130*H130</f>
        <v>0</v>
      </c>
      <c r="AR130" s="140" t="s">
        <v>128</v>
      </c>
      <c r="AT130" s="140" t="s">
        <v>123</v>
      </c>
      <c r="AU130" s="140" t="s">
        <v>85</v>
      </c>
      <c r="AY130" s="14" t="s">
        <v>121</v>
      </c>
      <c r="BE130" s="141">
        <f>IF(N130="základní",J130,0)</f>
        <v>0</v>
      </c>
      <c r="BF130" s="141">
        <f>IF(N130="snížená",J130,0)</f>
        <v>0</v>
      </c>
      <c r="BG130" s="141">
        <f>IF(N130="zákl. přenesená",J130,0)</f>
        <v>0</v>
      </c>
      <c r="BH130" s="141">
        <f>IF(N130="sníž. přenesená",J130,0)</f>
        <v>0</v>
      </c>
      <c r="BI130" s="141">
        <f>IF(N130="nulová",J130,0)</f>
        <v>0</v>
      </c>
      <c r="BJ130" s="14" t="s">
        <v>83</v>
      </c>
      <c r="BK130" s="141">
        <f>ROUND(I130*H130,2)</f>
        <v>0</v>
      </c>
      <c r="BL130" s="14" t="s">
        <v>128</v>
      </c>
      <c r="BM130" s="140" t="s">
        <v>141</v>
      </c>
    </row>
    <row r="131" spans="2:47" s="1" customFormat="1" ht="19.5">
      <c r="B131" s="26"/>
      <c r="D131" s="142" t="s">
        <v>130</v>
      </c>
      <c r="F131" s="143" t="s">
        <v>142</v>
      </c>
      <c r="L131" s="26"/>
      <c r="M131" s="144"/>
      <c r="N131" s="49"/>
      <c r="O131" s="49"/>
      <c r="P131" s="49"/>
      <c r="Q131" s="49"/>
      <c r="R131" s="49"/>
      <c r="S131" s="49"/>
      <c r="T131" s="50"/>
      <c r="AT131" s="14" t="s">
        <v>130</v>
      </c>
      <c r="AU131" s="14" t="s">
        <v>85</v>
      </c>
    </row>
    <row r="132" spans="2:65" s="156" customFormat="1" ht="24" customHeight="1">
      <c r="B132" s="129"/>
      <c r="C132" s="130" t="s">
        <v>128</v>
      </c>
      <c r="D132" s="130" t="s">
        <v>123</v>
      </c>
      <c r="E132" s="131" t="s">
        <v>143</v>
      </c>
      <c r="F132" s="132" t="s">
        <v>254</v>
      </c>
      <c r="G132" s="133" t="s">
        <v>126</v>
      </c>
      <c r="H132" s="134">
        <v>40</v>
      </c>
      <c r="I132" s="135"/>
      <c r="J132" s="135">
        <f>ROUND(I132*H132,2)</f>
        <v>0</v>
      </c>
      <c r="K132" s="132" t="s">
        <v>127</v>
      </c>
      <c r="L132" s="26"/>
      <c r="M132" s="136" t="s">
        <v>1</v>
      </c>
      <c r="N132" s="137" t="s">
        <v>40</v>
      </c>
      <c r="O132" s="138">
        <v>0.052</v>
      </c>
      <c r="P132" s="138">
        <f>O132*H132</f>
        <v>2.08</v>
      </c>
      <c r="Q132" s="138">
        <v>0.18776</v>
      </c>
      <c r="R132" s="138">
        <f>Q132*H132</f>
        <v>7.510400000000001</v>
      </c>
      <c r="S132" s="138">
        <v>0</v>
      </c>
      <c r="T132" s="139">
        <f>S132*H132</f>
        <v>0</v>
      </c>
      <c r="AR132" s="140" t="s">
        <v>128</v>
      </c>
      <c r="AT132" s="140" t="s">
        <v>123</v>
      </c>
      <c r="AU132" s="140" t="s">
        <v>85</v>
      </c>
      <c r="AY132" s="14" t="s">
        <v>121</v>
      </c>
      <c r="BE132" s="141">
        <f>IF(N132="základní",J132,0)</f>
        <v>0</v>
      </c>
      <c r="BF132" s="141">
        <f>IF(N132="snížená",J132,0)</f>
        <v>0</v>
      </c>
      <c r="BG132" s="141">
        <f>IF(N132="zákl. přenesená",J132,0)</f>
        <v>0</v>
      </c>
      <c r="BH132" s="141">
        <f>IF(N132="sníž. přenesená",J132,0)</f>
        <v>0</v>
      </c>
      <c r="BI132" s="141">
        <f>IF(N132="nulová",J132,0)</f>
        <v>0</v>
      </c>
      <c r="BJ132" s="14" t="s">
        <v>83</v>
      </c>
      <c r="BK132" s="141">
        <f>ROUND(I132*H132,2)</f>
        <v>0</v>
      </c>
      <c r="BL132" s="14" t="s">
        <v>128</v>
      </c>
      <c r="BM132" s="140" t="s">
        <v>144</v>
      </c>
    </row>
    <row r="133" spans="2:47" s="1" customFormat="1" ht="19.5">
      <c r="B133" s="26"/>
      <c r="D133" s="142" t="s">
        <v>130</v>
      </c>
      <c r="F133" s="143" t="s">
        <v>145</v>
      </c>
      <c r="L133" s="26"/>
      <c r="M133" s="144"/>
      <c r="N133" s="49"/>
      <c r="O133" s="49"/>
      <c r="P133" s="49"/>
      <c r="Q133" s="49"/>
      <c r="R133" s="49"/>
      <c r="S133" s="49"/>
      <c r="T133" s="50"/>
      <c r="AT133" s="14" t="s">
        <v>130</v>
      </c>
      <c r="AU133" s="14" t="s">
        <v>85</v>
      </c>
    </row>
    <row r="134" spans="2:65" s="1" customFormat="1" ht="24" customHeight="1">
      <c r="B134" s="129"/>
      <c r="C134" s="130" t="s">
        <v>136</v>
      </c>
      <c r="D134" s="130" t="s">
        <v>123</v>
      </c>
      <c r="E134" s="131" t="s">
        <v>146</v>
      </c>
      <c r="F134" s="132" t="s">
        <v>147</v>
      </c>
      <c r="G134" s="133" t="s">
        <v>126</v>
      </c>
      <c r="H134" s="134">
        <v>195</v>
      </c>
      <c r="I134" s="135"/>
      <c r="J134" s="135">
        <f>ROUND(I134*H134,2)</f>
        <v>0</v>
      </c>
      <c r="K134" s="132" t="s">
        <v>127</v>
      </c>
      <c r="L134" s="26"/>
      <c r="M134" s="136" t="s">
        <v>1</v>
      </c>
      <c r="N134" s="137" t="s">
        <v>40</v>
      </c>
      <c r="O134" s="138">
        <v>0.083</v>
      </c>
      <c r="P134" s="138">
        <f>O134*H134</f>
        <v>16.185000000000002</v>
      </c>
      <c r="Q134" s="138">
        <v>0</v>
      </c>
      <c r="R134" s="138">
        <f>Q134*H134</f>
        <v>0</v>
      </c>
      <c r="S134" s="138">
        <v>0</v>
      </c>
      <c r="T134" s="139">
        <f>S134*H134</f>
        <v>0</v>
      </c>
      <c r="AR134" s="140" t="s">
        <v>128</v>
      </c>
      <c r="AT134" s="140" t="s">
        <v>123</v>
      </c>
      <c r="AU134" s="140" t="s">
        <v>85</v>
      </c>
      <c r="AY134" s="14" t="s">
        <v>121</v>
      </c>
      <c r="BE134" s="141">
        <f>IF(N134="základní",J134,0)</f>
        <v>0</v>
      </c>
      <c r="BF134" s="141">
        <f>IF(N134="snížená",J134,0)</f>
        <v>0</v>
      </c>
      <c r="BG134" s="141">
        <f>IF(N134="zákl. přenesená",J134,0)</f>
        <v>0</v>
      </c>
      <c r="BH134" s="141">
        <f>IF(N134="sníž. přenesená",J134,0)</f>
        <v>0</v>
      </c>
      <c r="BI134" s="141">
        <f>IF(N134="nulová",J134,0)</f>
        <v>0</v>
      </c>
      <c r="BJ134" s="14" t="s">
        <v>83</v>
      </c>
      <c r="BK134" s="141">
        <f>ROUND(I134*H134,2)</f>
        <v>0</v>
      </c>
      <c r="BL134" s="14" t="s">
        <v>128</v>
      </c>
      <c r="BM134" s="140" t="s">
        <v>148</v>
      </c>
    </row>
    <row r="135" spans="2:47" s="1" customFormat="1" ht="29.25">
      <c r="B135" s="26"/>
      <c r="D135" s="142" t="s">
        <v>130</v>
      </c>
      <c r="F135" s="143" t="s">
        <v>149</v>
      </c>
      <c r="L135" s="26"/>
      <c r="M135" s="144"/>
      <c r="N135" s="49"/>
      <c r="O135" s="49"/>
      <c r="P135" s="49"/>
      <c r="Q135" s="49"/>
      <c r="R135" s="49"/>
      <c r="S135" s="49"/>
      <c r="T135" s="50"/>
      <c r="AT135" s="14" t="s">
        <v>130</v>
      </c>
      <c r="AU135" s="14" t="s">
        <v>85</v>
      </c>
    </row>
    <row r="136" spans="2:63" s="11" customFormat="1" ht="22.9" customHeight="1">
      <c r="B136" s="117"/>
      <c r="D136" s="118" t="s">
        <v>74</v>
      </c>
      <c r="E136" s="127" t="s">
        <v>150</v>
      </c>
      <c r="F136" s="127" t="s">
        <v>151</v>
      </c>
      <c r="J136" s="128">
        <f>BK136</f>
        <v>0</v>
      </c>
      <c r="L136" s="117"/>
      <c r="M136" s="121"/>
      <c r="N136" s="122"/>
      <c r="O136" s="122"/>
      <c r="P136" s="123">
        <f>SUM(P137:P142)</f>
        <v>6.0215</v>
      </c>
      <c r="Q136" s="122"/>
      <c r="R136" s="123">
        <f>SUM(R137:R142)</f>
        <v>0.020890000000000002</v>
      </c>
      <c r="S136" s="122"/>
      <c r="T136" s="124">
        <f>SUM(T137:T142)</f>
        <v>0</v>
      </c>
      <c r="AR136" s="118" t="s">
        <v>83</v>
      </c>
      <c r="AT136" s="125" t="s">
        <v>74</v>
      </c>
      <c r="AU136" s="125" t="s">
        <v>83</v>
      </c>
      <c r="AY136" s="118" t="s">
        <v>121</v>
      </c>
      <c r="BK136" s="126">
        <f>SUM(BK137:BK142)</f>
        <v>0</v>
      </c>
    </row>
    <row r="137" spans="2:65" s="1" customFormat="1" ht="24" customHeight="1">
      <c r="B137" s="129"/>
      <c r="C137" s="130" t="s">
        <v>152</v>
      </c>
      <c r="D137" s="130" t="s">
        <v>123</v>
      </c>
      <c r="E137" s="131" t="s">
        <v>153</v>
      </c>
      <c r="F137" s="132" t="s">
        <v>154</v>
      </c>
      <c r="G137" s="133" t="s">
        <v>155</v>
      </c>
      <c r="H137" s="134">
        <v>9.5</v>
      </c>
      <c r="I137" s="135"/>
      <c r="J137" s="135">
        <f>ROUND(I137*H137,2)</f>
        <v>0</v>
      </c>
      <c r="K137" s="132" t="s">
        <v>127</v>
      </c>
      <c r="L137" s="26"/>
      <c r="M137" s="136" t="s">
        <v>1</v>
      </c>
      <c r="N137" s="137" t="s">
        <v>40</v>
      </c>
      <c r="O137" s="138">
        <v>0.15</v>
      </c>
      <c r="P137" s="138">
        <f>O137*H137</f>
        <v>1.425</v>
      </c>
      <c r="Q137" s="138">
        <v>0</v>
      </c>
      <c r="R137" s="138">
        <f>Q137*H137</f>
        <v>0</v>
      </c>
      <c r="S137" s="138">
        <v>0</v>
      </c>
      <c r="T137" s="139">
        <f>S137*H137</f>
        <v>0</v>
      </c>
      <c r="AR137" s="140" t="s">
        <v>128</v>
      </c>
      <c r="AT137" s="140" t="s">
        <v>123</v>
      </c>
      <c r="AU137" s="140" t="s">
        <v>85</v>
      </c>
      <c r="AY137" s="14" t="s">
        <v>121</v>
      </c>
      <c r="BE137" s="141">
        <f>IF(N137="základní",J137,0)</f>
        <v>0</v>
      </c>
      <c r="BF137" s="141">
        <f>IF(N137="snížená",J137,0)</f>
        <v>0</v>
      </c>
      <c r="BG137" s="141">
        <f>IF(N137="zákl. přenesená",J137,0)</f>
        <v>0</v>
      </c>
      <c r="BH137" s="141">
        <f>IF(N137="sníž. přenesená",J137,0)</f>
        <v>0</v>
      </c>
      <c r="BI137" s="141">
        <f>IF(N137="nulová",J137,0)</f>
        <v>0</v>
      </c>
      <c r="BJ137" s="14" t="s">
        <v>83</v>
      </c>
      <c r="BK137" s="141">
        <f>ROUND(I137*H137,2)</f>
        <v>0</v>
      </c>
      <c r="BL137" s="14" t="s">
        <v>128</v>
      </c>
      <c r="BM137" s="140" t="s">
        <v>156</v>
      </c>
    </row>
    <row r="138" spans="2:47" s="1" customFormat="1" ht="19.5">
      <c r="B138" s="26"/>
      <c r="D138" s="142" t="s">
        <v>130</v>
      </c>
      <c r="F138" s="143" t="s">
        <v>157</v>
      </c>
      <c r="L138" s="26"/>
      <c r="M138" s="144"/>
      <c r="N138" s="49"/>
      <c r="O138" s="49"/>
      <c r="P138" s="49"/>
      <c r="Q138" s="49"/>
      <c r="R138" s="49"/>
      <c r="S138" s="49"/>
      <c r="T138" s="50"/>
      <c r="AT138" s="14" t="s">
        <v>130</v>
      </c>
      <c r="AU138" s="14" t="s">
        <v>85</v>
      </c>
    </row>
    <row r="139" spans="2:65" s="1" customFormat="1" ht="24" customHeight="1">
      <c r="B139" s="129"/>
      <c r="C139" s="130" t="s">
        <v>158</v>
      </c>
      <c r="D139" s="130" t="s">
        <v>123</v>
      </c>
      <c r="E139" s="131" t="s">
        <v>159</v>
      </c>
      <c r="F139" s="132" t="s">
        <v>160</v>
      </c>
      <c r="G139" s="133" t="s">
        <v>155</v>
      </c>
      <c r="H139" s="134">
        <v>9.5</v>
      </c>
      <c r="I139" s="135"/>
      <c r="J139" s="135">
        <f>ROUND(I139*H139,2)</f>
        <v>0</v>
      </c>
      <c r="K139" s="132" t="s">
        <v>127</v>
      </c>
      <c r="L139" s="26"/>
      <c r="M139" s="136" t="s">
        <v>1</v>
      </c>
      <c r="N139" s="137" t="s">
        <v>40</v>
      </c>
      <c r="O139" s="138">
        <v>0.147</v>
      </c>
      <c r="P139" s="138">
        <f>O139*H139</f>
        <v>1.3964999999999999</v>
      </c>
      <c r="Q139" s="138">
        <v>0.00022</v>
      </c>
      <c r="R139" s="138">
        <f>Q139*H139</f>
        <v>0.0020900000000000003</v>
      </c>
      <c r="S139" s="138">
        <v>0</v>
      </c>
      <c r="T139" s="139">
        <f>S139*H139</f>
        <v>0</v>
      </c>
      <c r="AR139" s="140" t="s">
        <v>128</v>
      </c>
      <c r="AT139" s="140" t="s">
        <v>123</v>
      </c>
      <c r="AU139" s="140" t="s">
        <v>85</v>
      </c>
      <c r="AY139" s="14" t="s">
        <v>121</v>
      </c>
      <c r="BE139" s="141">
        <f>IF(N139="základní",J139,0)</f>
        <v>0</v>
      </c>
      <c r="BF139" s="141">
        <f>IF(N139="snížená",J139,0)</f>
        <v>0</v>
      </c>
      <c r="BG139" s="141">
        <f>IF(N139="zákl. přenesená",J139,0)</f>
        <v>0</v>
      </c>
      <c r="BH139" s="141">
        <f>IF(N139="sníž. přenesená",J139,0)</f>
        <v>0</v>
      </c>
      <c r="BI139" s="141">
        <f>IF(N139="nulová",J139,0)</f>
        <v>0</v>
      </c>
      <c r="BJ139" s="14" t="s">
        <v>83</v>
      </c>
      <c r="BK139" s="141">
        <f>ROUND(I139*H139,2)</f>
        <v>0</v>
      </c>
      <c r="BL139" s="14" t="s">
        <v>128</v>
      </c>
      <c r="BM139" s="140" t="s">
        <v>161</v>
      </c>
    </row>
    <row r="140" spans="2:47" s="1" customFormat="1" ht="39">
      <c r="B140" s="26"/>
      <c r="D140" s="142" t="s">
        <v>130</v>
      </c>
      <c r="F140" s="143" t="s">
        <v>162</v>
      </c>
      <c r="L140" s="26"/>
      <c r="M140" s="144"/>
      <c r="N140" s="49"/>
      <c r="O140" s="49"/>
      <c r="P140" s="49"/>
      <c r="Q140" s="49"/>
      <c r="R140" s="49"/>
      <c r="S140" s="49"/>
      <c r="T140" s="50"/>
      <c r="AT140" s="14" t="s">
        <v>130</v>
      </c>
      <c r="AU140" s="14" t="s">
        <v>85</v>
      </c>
    </row>
    <row r="141" spans="2:65" s="1" customFormat="1" ht="24" customHeight="1">
      <c r="B141" s="129"/>
      <c r="C141" s="130" t="s">
        <v>163</v>
      </c>
      <c r="D141" s="130" t="s">
        <v>123</v>
      </c>
      <c r="E141" s="131" t="s">
        <v>164</v>
      </c>
      <c r="F141" s="132" t="s">
        <v>165</v>
      </c>
      <c r="G141" s="133" t="s">
        <v>126</v>
      </c>
      <c r="H141" s="134">
        <v>40</v>
      </c>
      <c r="I141" s="135"/>
      <c r="J141" s="135">
        <f>ROUND(I141*H141,2)</f>
        <v>0</v>
      </c>
      <c r="K141" s="132" t="s">
        <v>127</v>
      </c>
      <c r="L141" s="26"/>
      <c r="M141" s="136" t="s">
        <v>1</v>
      </c>
      <c r="N141" s="137" t="s">
        <v>40</v>
      </c>
      <c r="O141" s="138">
        <v>0.08</v>
      </c>
      <c r="P141" s="138">
        <f>O141*H141</f>
        <v>3.2</v>
      </c>
      <c r="Q141" s="138">
        <v>0.00047</v>
      </c>
      <c r="R141" s="138">
        <f>Q141*H141</f>
        <v>0.0188</v>
      </c>
      <c r="S141" s="138">
        <v>0</v>
      </c>
      <c r="T141" s="139">
        <f>S141*H141</f>
        <v>0</v>
      </c>
      <c r="AR141" s="140" t="s">
        <v>128</v>
      </c>
      <c r="AT141" s="140" t="s">
        <v>123</v>
      </c>
      <c r="AU141" s="140" t="s">
        <v>85</v>
      </c>
      <c r="AY141" s="14" t="s">
        <v>121</v>
      </c>
      <c r="BE141" s="141">
        <f>IF(N141="základní",J141,0)</f>
        <v>0</v>
      </c>
      <c r="BF141" s="141">
        <f>IF(N141="snížená",J141,0)</f>
        <v>0</v>
      </c>
      <c r="BG141" s="141">
        <f>IF(N141="zákl. přenesená",J141,0)</f>
        <v>0</v>
      </c>
      <c r="BH141" s="141">
        <f>IF(N141="sníž. přenesená",J141,0)</f>
        <v>0</v>
      </c>
      <c r="BI141" s="141">
        <f>IF(N141="nulová",J141,0)</f>
        <v>0</v>
      </c>
      <c r="BJ141" s="14" t="s">
        <v>83</v>
      </c>
      <c r="BK141" s="141">
        <f>ROUND(I141*H141,2)</f>
        <v>0</v>
      </c>
      <c r="BL141" s="14" t="s">
        <v>128</v>
      </c>
      <c r="BM141" s="140" t="s">
        <v>166</v>
      </c>
    </row>
    <row r="142" spans="2:47" s="1" customFormat="1" ht="19.5">
      <c r="B142" s="26"/>
      <c r="D142" s="142" t="s">
        <v>130</v>
      </c>
      <c r="F142" s="143" t="s">
        <v>167</v>
      </c>
      <c r="L142" s="26"/>
      <c r="M142" s="144"/>
      <c r="N142" s="49"/>
      <c r="O142" s="49"/>
      <c r="P142" s="49"/>
      <c r="Q142" s="49"/>
      <c r="R142" s="49"/>
      <c r="S142" s="49"/>
      <c r="T142" s="50"/>
      <c r="AT142" s="14" t="s">
        <v>130</v>
      </c>
      <c r="AU142" s="14" t="s">
        <v>85</v>
      </c>
    </row>
    <row r="143" spans="2:63" s="11" customFormat="1" ht="22.9" customHeight="1">
      <c r="B143" s="117"/>
      <c r="D143" s="118" t="s">
        <v>74</v>
      </c>
      <c r="E143" s="127" t="s">
        <v>168</v>
      </c>
      <c r="F143" s="127" t="s">
        <v>169</v>
      </c>
      <c r="J143" s="128">
        <f>BK143</f>
        <v>0</v>
      </c>
      <c r="L143" s="117"/>
      <c r="M143" s="121"/>
      <c r="N143" s="122"/>
      <c r="O143" s="122"/>
      <c r="P143" s="123">
        <f>SUM(P144:P153)</f>
        <v>7.265700000000001</v>
      </c>
      <c r="Q143" s="122"/>
      <c r="R143" s="123">
        <f>SUM(R144:R153)</f>
        <v>0</v>
      </c>
      <c r="S143" s="122"/>
      <c r="T143" s="124">
        <f>SUM(T144:T153)</f>
        <v>0</v>
      </c>
      <c r="AR143" s="118" t="s">
        <v>83</v>
      </c>
      <c r="AT143" s="125" t="s">
        <v>74</v>
      </c>
      <c r="AU143" s="125" t="s">
        <v>83</v>
      </c>
      <c r="AY143" s="118" t="s">
        <v>121</v>
      </c>
      <c r="BK143" s="126">
        <f>SUM(BK144:BK153)</f>
        <v>0</v>
      </c>
    </row>
    <row r="144" spans="2:65" s="1" customFormat="1" ht="16.5" customHeight="1">
      <c r="B144" s="129"/>
      <c r="C144" s="130" t="s">
        <v>150</v>
      </c>
      <c r="D144" s="130" t="s">
        <v>123</v>
      </c>
      <c r="E144" s="131" t="s">
        <v>170</v>
      </c>
      <c r="F144" s="132" t="s">
        <v>171</v>
      </c>
      <c r="G144" s="133" t="s">
        <v>172</v>
      </c>
      <c r="H144" s="134">
        <v>35.1</v>
      </c>
      <c r="I144" s="135"/>
      <c r="J144" s="135">
        <f>ROUND(I144*H144,2)</f>
        <v>0</v>
      </c>
      <c r="K144" s="132" t="s">
        <v>127</v>
      </c>
      <c r="L144" s="26"/>
      <c r="M144" s="136" t="s">
        <v>1</v>
      </c>
      <c r="N144" s="137" t="s">
        <v>40</v>
      </c>
      <c r="O144" s="138">
        <v>0.03</v>
      </c>
      <c r="P144" s="138">
        <f>O144*H144</f>
        <v>1.053</v>
      </c>
      <c r="Q144" s="138">
        <v>0</v>
      </c>
      <c r="R144" s="138">
        <f>Q144*H144</f>
        <v>0</v>
      </c>
      <c r="S144" s="138">
        <v>0</v>
      </c>
      <c r="T144" s="139">
        <f>S144*H144</f>
        <v>0</v>
      </c>
      <c r="AR144" s="140" t="s">
        <v>128</v>
      </c>
      <c r="AT144" s="140" t="s">
        <v>123</v>
      </c>
      <c r="AU144" s="140" t="s">
        <v>85</v>
      </c>
      <c r="AY144" s="14" t="s">
        <v>121</v>
      </c>
      <c r="BE144" s="141">
        <f>IF(N144="základní",J144,0)</f>
        <v>0</v>
      </c>
      <c r="BF144" s="141">
        <f>IF(N144="snížená",J144,0)</f>
        <v>0</v>
      </c>
      <c r="BG144" s="141">
        <f>IF(N144="zákl. přenesená",J144,0)</f>
        <v>0</v>
      </c>
      <c r="BH144" s="141">
        <f>IF(N144="sníž. přenesená",J144,0)</f>
        <v>0</v>
      </c>
      <c r="BI144" s="141">
        <f>IF(N144="nulová",J144,0)</f>
        <v>0</v>
      </c>
      <c r="BJ144" s="14" t="s">
        <v>83</v>
      </c>
      <c r="BK144" s="141">
        <f>ROUND(I144*H144,2)</f>
        <v>0</v>
      </c>
      <c r="BL144" s="14" t="s">
        <v>128</v>
      </c>
      <c r="BM144" s="140" t="s">
        <v>173</v>
      </c>
    </row>
    <row r="145" spans="2:47" s="1" customFormat="1" ht="19.5">
      <c r="B145" s="26"/>
      <c r="D145" s="142" t="s">
        <v>130</v>
      </c>
      <c r="F145" s="143" t="s">
        <v>174</v>
      </c>
      <c r="L145" s="26"/>
      <c r="M145" s="144"/>
      <c r="N145" s="49"/>
      <c r="O145" s="49"/>
      <c r="P145" s="49"/>
      <c r="Q145" s="49"/>
      <c r="R145" s="49"/>
      <c r="S145" s="49"/>
      <c r="T145" s="50"/>
      <c r="AT145" s="14" t="s">
        <v>130</v>
      </c>
      <c r="AU145" s="14" t="s">
        <v>85</v>
      </c>
    </row>
    <row r="146" spans="2:65" s="1" customFormat="1" ht="24" customHeight="1">
      <c r="B146" s="129"/>
      <c r="C146" s="130" t="s">
        <v>175</v>
      </c>
      <c r="D146" s="130" t="s">
        <v>123</v>
      </c>
      <c r="E146" s="131" t="s">
        <v>176</v>
      </c>
      <c r="F146" s="132" t="s">
        <v>177</v>
      </c>
      <c r="G146" s="133" t="s">
        <v>172</v>
      </c>
      <c r="H146" s="134">
        <v>315.9</v>
      </c>
      <c r="I146" s="135"/>
      <c r="J146" s="135">
        <f>ROUND(I146*H146,2)</f>
        <v>0</v>
      </c>
      <c r="K146" s="132" t="s">
        <v>127</v>
      </c>
      <c r="L146" s="26"/>
      <c r="M146" s="136" t="s">
        <v>1</v>
      </c>
      <c r="N146" s="137" t="s">
        <v>40</v>
      </c>
      <c r="O146" s="138">
        <v>0.002</v>
      </c>
      <c r="P146" s="138">
        <f>O146*H146</f>
        <v>0.6317999999999999</v>
      </c>
      <c r="Q146" s="138">
        <v>0</v>
      </c>
      <c r="R146" s="138">
        <f>Q146*H146</f>
        <v>0</v>
      </c>
      <c r="S146" s="138">
        <v>0</v>
      </c>
      <c r="T146" s="139">
        <f>S146*H146</f>
        <v>0</v>
      </c>
      <c r="AR146" s="140" t="s">
        <v>128</v>
      </c>
      <c r="AT146" s="140" t="s">
        <v>123</v>
      </c>
      <c r="AU146" s="140" t="s">
        <v>85</v>
      </c>
      <c r="AY146" s="14" t="s">
        <v>121</v>
      </c>
      <c r="BE146" s="141">
        <f>IF(N146="základní",J146,0)</f>
        <v>0</v>
      </c>
      <c r="BF146" s="141">
        <f>IF(N146="snížená",J146,0)</f>
        <v>0</v>
      </c>
      <c r="BG146" s="141">
        <f>IF(N146="zákl. přenesená",J146,0)</f>
        <v>0</v>
      </c>
      <c r="BH146" s="141">
        <f>IF(N146="sníž. přenesená",J146,0)</f>
        <v>0</v>
      </c>
      <c r="BI146" s="141">
        <f>IF(N146="nulová",J146,0)</f>
        <v>0</v>
      </c>
      <c r="BJ146" s="14" t="s">
        <v>83</v>
      </c>
      <c r="BK146" s="141">
        <f>ROUND(I146*H146,2)</f>
        <v>0</v>
      </c>
      <c r="BL146" s="14" t="s">
        <v>128</v>
      </c>
      <c r="BM146" s="140" t="s">
        <v>178</v>
      </c>
    </row>
    <row r="147" spans="2:47" s="1" customFormat="1" ht="29.25">
      <c r="B147" s="26"/>
      <c r="D147" s="142" t="s">
        <v>130</v>
      </c>
      <c r="F147" s="143" t="s">
        <v>179</v>
      </c>
      <c r="L147" s="26"/>
      <c r="M147" s="144"/>
      <c r="N147" s="49"/>
      <c r="O147" s="49"/>
      <c r="P147" s="49"/>
      <c r="Q147" s="49"/>
      <c r="R147" s="49"/>
      <c r="S147" s="49"/>
      <c r="T147" s="50"/>
      <c r="AT147" s="14" t="s">
        <v>130</v>
      </c>
      <c r="AU147" s="14" t="s">
        <v>85</v>
      </c>
    </row>
    <row r="148" spans="2:47" s="1" customFormat="1" ht="19.5">
      <c r="B148" s="26"/>
      <c r="D148" s="142" t="s">
        <v>180</v>
      </c>
      <c r="F148" s="145" t="s">
        <v>181</v>
      </c>
      <c r="L148" s="26"/>
      <c r="M148" s="144"/>
      <c r="N148" s="49"/>
      <c r="O148" s="49"/>
      <c r="P148" s="49"/>
      <c r="Q148" s="49"/>
      <c r="R148" s="49"/>
      <c r="S148" s="49"/>
      <c r="T148" s="50"/>
      <c r="AT148" s="14" t="s">
        <v>180</v>
      </c>
      <c r="AU148" s="14" t="s">
        <v>85</v>
      </c>
    </row>
    <row r="149" spans="2:51" s="12" customFormat="1" ht="12">
      <c r="B149" s="146"/>
      <c r="D149" s="142" t="s">
        <v>182</v>
      </c>
      <c r="F149" s="147" t="s">
        <v>183</v>
      </c>
      <c r="H149" s="148">
        <v>315.9</v>
      </c>
      <c r="L149" s="146"/>
      <c r="M149" s="149"/>
      <c r="N149" s="150"/>
      <c r="O149" s="150"/>
      <c r="P149" s="150"/>
      <c r="Q149" s="150"/>
      <c r="R149" s="150"/>
      <c r="S149" s="150"/>
      <c r="T149" s="151"/>
      <c r="AT149" s="152" t="s">
        <v>182</v>
      </c>
      <c r="AU149" s="152" t="s">
        <v>85</v>
      </c>
      <c r="AV149" s="12" t="s">
        <v>85</v>
      </c>
      <c r="AW149" s="12" t="s">
        <v>3</v>
      </c>
      <c r="AX149" s="12" t="s">
        <v>83</v>
      </c>
      <c r="AY149" s="152" t="s">
        <v>121</v>
      </c>
    </row>
    <row r="150" spans="2:65" s="1" customFormat="1" ht="24" customHeight="1">
      <c r="B150" s="129"/>
      <c r="C150" s="130" t="s">
        <v>184</v>
      </c>
      <c r="D150" s="130" t="s">
        <v>123</v>
      </c>
      <c r="E150" s="131" t="s">
        <v>185</v>
      </c>
      <c r="F150" s="132" t="s">
        <v>186</v>
      </c>
      <c r="G150" s="133" t="s">
        <v>172</v>
      </c>
      <c r="H150" s="134">
        <v>35.1</v>
      </c>
      <c r="I150" s="135"/>
      <c r="J150" s="135">
        <f>ROUND(I150*H150,2)</f>
        <v>0</v>
      </c>
      <c r="K150" s="132" t="s">
        <v>127</v>
      </c>
      <c r="L150" s="26"/>
      <c r="M150" s="136" t="s">
        <v>1</v>
      </c>
      <c r="N150" s="137" t="s">
        <v>40</v>
      </c>
      <c r="O150" s="138">
        <v>0.159</v>
      </c>
      <c r="P150" s="138">
        <f>O150*H150</f>
        <v>5.580900000000001</v>
      </c>
      <c r="Q150" s="138">
        <v>0</v>
      </c>
      <c r="R150" s="138">
        <f>Q150*H150</f>
        <v>0</v>
      </c>
      <c r="S150" s="138">
        <v>0</v>
      </c>
      <c r="T150" s="139">
        <f>S150*H150</f>
        <v>0</v>
      </c>
      <c r="AR150" s="140" t="s">
        <v>128</v>
      </c>
      <c r="AT150" s="140" t="s">
        <v>123</v>
      </c>
      <c r="AU150" s="140" t="s">
        <v>85</v>
      </c>
      <c r="AY150" s="14" t="s">
        <v>121</v>
      </c>
      <c r="BE150" s="141">
        <f>IF(N150="základní",J150,0)</f>
        <v>0</v>
      </c>
      <c r="BF150" s="141">
        <f>IF(N150="snížená",J150,0)</f>
        <v>0</v>
      </c>
      <c r="BG150" s="141">
        <f>IF(N150="zákl. přenesená",J150,0)</f>
        <v>0</v>
      </c>
      <c r="BH150" s="141">
        <f>IF(N150="sníž. přenesená",J150,0)</f>
        <v>0</v>
      </c>
      <c r="BI150" s="141">
        <f>IF(N150="nulová",J150,0)</f>
        <v>0</v>
      </c>
      <c r="BJ150" s="14" t="s">
        <v>83</v>
      </c>
      <c r="BK150" s="141">
        <f>ROUND(I150*H150,2)</f>
        <v>0</v>
      </c>
      <c r="BL150" s="14" t="s">
        <v>128</v>
      </c>
      <c r="BM150" s="140" t="s">
        <v>187</v>
      </c>
    </row>
    <row r="151" spans="2:47" s="1" customFormat="1" ht="12">
      <c r="B151" s="26"/>
      <c r="D151" s="142" t="s">
        <v>130</v>
      </c>
      <c r="F151" s="143" t="s">
        <v>188</v>
      </c>
      <c r="L151" s="26"/>
      <c r="M151" s="144"/>
      <c r="N151" s="49"/>
      <c r="O151" s="49"/>
      <c r="P151" s="49"/>
      <c r="Q151" s="49"/>
      <c r="R151" s="49"/>
      <c r="S151" s="49"/>
      <c r="T151" s="50"/>
      <c r="AT151" s="14" t="s">
        <v>130</v>
      </c>
      <c r="AU151" s="14" t="s">
        <v>85</v>
      </c>
    </row>
    <row r="152" spans="2:65" s="1" customFormat="1" ht="24" customHeight="1">
      <c r="B152" s="129"/>
      <c r="C152" s="130" t="s">
        <v>189</v>
      </c>
      <c r="D152" s="130" t="s">
        <v>123</v>
      </c>
      <c r="E152" s="131" t="s">
        <v>190</v>
      </c>
      <c r="F152" s="132" t="s">
        <v>191</v>
      </c>
      <c r="G152" s="133" t="s">
        <v>172</v>
      </c>
      <c r="H152" s="134">
        <v>35.1</v>
      </c>
      <c r="I152" s="135"/>
      <c r="J152" s="135">
        <f>ROUND(I152*H152,2)</f>
        <v>0</v>
      </c>
      <c r="K152" s="132" t="s">
        <v>127</v>
      </c>
      <c r="L152" s="26"/>
      <c r="M152" s="136" t="s">
        <v>1</v>
      </c>
      <c r="N152" s="137" t="s">
        <v>40</v>
      </c>
      <c r="O152" s="138">
        <v>0</v>
      </c>
      <c r="P152" s="138">
        <f>O152*H152</f>
        <v>0</v>
      </c>
      <c r="Q152" s="138">
        <v>0</v>
      </c>
      <c r="R152" s="138">
        <f>Q152*H152</f>
        <v>0</v>
      </c>
      <c r="S152" s="138">
        <v>0</v>
      </c>
      <c r="T152" s="139">
        <f>S152*H152</f>
        <v>0</v>
      </c>
      <c r="AR152" s="140" t="s">
        <v>128</v>
      </c>
      <c r="AT152" s="140" t="s">
        <v>123</v>
      </c>
      <c r="AU152" s="140" t="s">
        <v>85</v>
      </c>
      <c r="AY152" s="14" t="s">
        <v>121</v>
      </c>
      <c r="BE152" s="141">
        <f>IF(N152="základní",J152,0)</f>
        <v>0</v>
      </c>
      <c r="BF152" s="141">
        <f>IF(N152="snížená",J152,0)</f>
        <v>0</v>
      </c>
      <c r="BG152" s="141">
        <f>IF(N152="zákl. přenesená",J152,0)</f>
        <v>0</v>
      </c>
      <c r="BH152" s="141">
        <f>IF(N152="sníž. přenesená",J152,0)</f>
        <v>0</v>
      </c>
      <c r="BI152" s="141">
        <f>IF(N152="nulová",J152,0)</f>
        <v>0</v>
      </c>
      <c r="BJ152" s="14" t="s">
        <v>83</v>
      </c>
      <c r="BK152" s="141">
        <f>ROUND(I152*H152,2)</f>
        <v>0</v>
      </c>
      <c r="BL152" s="14" t="s">
        <v>128</v>
      </c>
      <c r="BM152" s="140" t="s">
        <v>192</v>
      </c>
    </row>
    <row r="153" spans="2:47" s="1" customFormat="1" ht="29.25">
      <c r="B153" s="26"/>
      <c r="D153" s="142" t="s">
        <v>130</v>
      </c>
      <c r="F153" s="143" t="s">
        <v>193</v>
      </c>
      <c r="L153" s="26"/>
      <c r="M153" s="144"/>
      <c r="N153" s="49"/>
      <c r="O153" s="49"/>
      <c r="P153" s="49"/>
      <c r="Q153" s="49"/>
      <c r="R153" s="49"/>
      <c r="S153" s="49"/>
      <c r="T153" s="50"/>
      <c r="AT153" s="14" t="s">
        <v>130</v>
      </c>
      <c r="AU153" s="14" t="s">
        <v>85</v>
      </c>
    </row>
    <row r="154" spans="2:63" s="11" customFormat="1" ht="22.9" customHeight="1">
      <c r="B154" s="117"/>
      <c r="D154" s="118" t="s">
        <v>74</v>
      </c>
      <c r="E154" s="127" t="s">
        <v>194</v>
      </c>
      <c r="F154" s="127" t="s">
        <v>195</v>
      </c>
      <c r="J154" s="128">
        <f>BK154</f>
        <v>0</v>
      </c>
      <c r="L154" s="117"/>
      <c r="M154" s="121"/>
      <c r="N154" s="122"/>
      <c r="O154" s="122"/>
      <c r="P154" s="123">
        <f>SUM(P155:P158)</f>
        <v>0.647666</v>
      </c>
      <c r="Q154" s="122"/>
      <c r="R154" s="123">
        <f>SUM(R155:R158)</f>
        <v>0</v>
      </c>
      <c r="S154" s="122"/>
      <c r="T154" s="124">
        <f>SUM(T155:T158)</f>
        <v>0</v>
      </c>
      <c r="AR154" s="118" t="s">
        <v>83</v>
      </c>
      <c r="AT154" s="125" t="s">
        <v>74</v>
      </c>
      <c r="AU154" s="125" t="s">
        <v>83</v>
      </c>
      <c r="AY154" s="118" t="s">
        <v>121</v>
      </c>
      <c r="BK154" s="126">
        <f>SUM(BK155:BK158)</f>
        <v>0</v>
      </c>
    </row>
    <row r="155" spans="2:65" s="1" customFormat="1" ht="24" customHeight="1">
      <c r="B155" s="129"/>
      <c r="C155" s="130" t="s">
        <v>196</v>
      </c>
      <c r="D155" s="130" t="s">
        <v>123</v>
      </c>
      <c r="E155" s="131" t="s">
        <v>197</v>
      </c>
      <c r="F155" s="132" t="s">
        <v>198</v>
      </c>
      <c r="G155" s="133" t="s">
        <v>172</v>
      </c>
      <c r="H155" s="134">
        <v>7.531</v>
      </c>
      <c r="I155" s="135"/>
      <c r="J155" s="135">
        <f>ROUND(I155*H155,2)</f>
        <v>0</v>
      </c>
      <c r="K155" s="132" t="s">
        <v>127</v>
      </c>
      <c r="L155" s="26"/>
      <c r="M155" s="136" t="s">
        <v>1</v>
      </c>
      <c r="N155" s="137" t="s">
        <v>40</v>
      </c>
      <c r="O155" s="138">
        <v>0.066</v>
      </c>
      <c r="P155" s="138">
        <f>O155*H155</f>
        <v>0.497046</v>
      </c>
      <c r="Q155" s="138">
        <v>0</v>
      </c>
      <c r="R155" s="138">
        <f>Q155*H155</f>
        <v>0</v>
      </c>
      <c r="S155" s="138">
        <v>0</v>
      </c>
      <c r="T155" s="139">
        <f>S155*H155</f>
        <v>0</v>
      </c>
      <c r="AR155" s="140" t="s">
        <v>128</v>
      </c>
      <c r="AT155" s="140" t="s">
        <v>123</v>
      </c>
      <c r="AU155" s="140" t="s">
        <v>85</v>
      </c>
      <c r="AY155" s="14" t="s">
        <v>121</v>
      </c>
      <c r="BE155" s="141">
        <f>IF(N155="základní",J155,0)</f>
        <v>0</v>
      </c>
      <c r="BF155" s="141">
        <f>IF(N155="snížená",J155,0)</f>
        <v>0</v>
      </c>
      <c r="BG155" s="141">
        <f>IF(N155="zákl. přenesená",J155,0)</f>
        <v>0</v>
      </c>
      <c r="BH155" s="141">
        <f>IF(N155="sníž. přenesená",J155,0)</f>
        <v>0</v>
      </c>
      <c r="BI155" s="141">
        <f>IF(N155="nulová",J155,0)</f>
        <v>0</v>
      </c>
      <c r="BJ155" s="14" t="s">
        <v>83</v>
      </c>
      <c r="BK155" s="141">
        <f>ROUND(I155*H155,2)</f>
        <v>0</v>
      </c>
      <c r="BL155" s="14" t="s">
        <v>128</v>
      </c>
      <c r="BM155" s="140" t="s">
        <v>199</v>
      </c>
    </row>
    <row r="156" spans="2:47" s="1" customFormat="1" ht="29.25">
      <c r="B156" s="26"/>
      <c r="D156" s="142" t="s">
        <v>130</v>
      </c>
      <c r="F156" s="143" t="s">
        <v>200</v>
      </c>
      <c r="L156" s="26"/>
      <c r="M156" s="144"/>
      <c r="N156" s="49"/>
      <c r="O156" s="49"/>
      <c r="P156" s="49"/>
      <c r="Q156" s="49"/>
      <c r="R156" s="49"/>
      <c r="S156" s="49"/>
      <c r="T156" s="50"/>
      <c r="AT156" s="14" t="s">
        <v>130</v>
      </c>
      <c r="AU156" s="14" t="s">
        <v>85</v>
      </c>
    </row>
    <row r="157" spans="2:65" s="1" customFormat="1" ht="24" customHeight="1">
      <c r="B157" s="129"/>
      <c r="C157" s="130" t="s">
        <v>201</v>
      </c>
      <c r="D157" s="130" t="s">
        <v>123</v>
      </c>
      <c r="E157" s="131" t="s">
        <v>202</v>
      </c>
      <c r="F157" s="132" t="s">
        <v>203</v>
      </c>
      <c r="G157" s="133" t="s">
        <v>172</v>
      </c>
      <c r="H157" s="134">
        <v>7.531</v>
      </c>
      <c r="I157" s="135"/>
      <c r="J157" s="135">
        <f>ROUND(I157*H157,2)</f>
        <v>0</v>
      </c>
      <c r="K157" s="132" t="s">
        <v>127</v>
      </c>
      <c r="L157" s="26"/>
      <c r="M157" s="136" t="s">
        <v>1</v>
      </c>
      <c r="N157" s="137" t="s">
        <v>40</v>
      </c>
      <c r="O157" s="138">
        <v>0.02</v>
      </c>
      <c r="P157" s="138">
        <f>O157*H157</f>
        <v>0.15062</v>
      </c>
      <c r="Q157" s="138">
        <v>0</v>
      </c>
      <c r="R157" s="138">
        <f>Q157*H157</f>
        <v>0</v>
      </c>
      <c r="S157" s="138">
        <v>0</v>
      </c>
      <c r="T157" s="139">
        <f>S157*H157</f>
        <v>0</v>
      </c>
      <c r="AR157" s="140" t="s">
        <v>128</v>
      </c>
      <c r="AT157" s="140" t="s">
        <v>123</v>
      </c>
      <c r="AU157" s="140" t="s">
        <v>85</v>
      </c>
      <c r="AY157" s="14" t="s">
        <v>121</v>
      </c>
      <c r="BE157" s="141">
        <f>IF(N157="základní",J157,0)</f>
        <v>0</v>
      </c>
      <c r="BF157" s="141">
        <f>IF(N157="snížená",J157,0)</f>
        <v>0</v>
      </c>
      <c r="BG157" s="141">
        <f>IF(N157="zákl. přenesená",J157,0)</f>
        <v>0</v>
      </c>
      <c r="BH157" s="141">
        <f>IF(N157="sníž. přenesená",J157,0)</f>
        <v>0</v>
      </c>
      <c r="BI157" s="141">
        <f>IF(N157="nulová",J157,0)</f>
        <v>0</v>
      </c>
      <c r="BJ157" s="14" t="s">
        <v>83</v>
      </c>
      <c r="BK157" s="141">
        <f>ROUND(I157*H157,2)</f>
        <v>0</v>
      </c>
      <c r="BL157" s="14" t="s">
        <v>128</v>
      </c>
      <c r="BM157" s="140" t="s">
        <v>204</v>
      </c>
    </row>
    <row r="158" spans="2:47" s="1" customFormat="1" ht="29.25">
      <c r="B158" s="26"/>
      <c r="D158" s="142" t="s">
        <v>130</v>
      </c>
      <c r="F158" s="143" t="s">
        <v>205</v>
      </c>
      <c r="L158" s="26"/>
      <c r="M158" s="153"/>
      <c r="N158" s="154"/>
      <c r="O158" s="154"/>
      <c r="P158" s="154"/>
      <c r="Q158" s="154"/>
      <c r="R158" s="154"/>
      <c r="S158" s="154"/>
      <c r="T158" s="155"/>
      <c r="AT158" s="14" t="s">
        <v>130</v>
      </c>
      <c r="AU158" s="14" t="s">
        <v>85</v>
      </c>
    </row>
    <row r="159" spans="2:12" s="1" customFormat="1" ht="6.95" customHeight="1">
      <c r="B159" s="38"/>
      <c r="C159" s="39"/>
      <c r="D159" s="39"/>
      <c r="E159" s="39"/>
      <c r="F159" s="39"/>
      <c r="G159" s="39"/>
      <c r="H159" s="39"/>
      <c r="I159" s="39"/>
      <c r="J159" s="39"/>
      <c r="K159" s="39"/>
      <c r="L159" s="26"/>
    </row>
  </sheetData>
  <autoFilter ref="C121:K158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9"/>
  <sheetViews>
    <sheetView showGridLines="0" showZeros="0" workbookViewId="0" topLeftCell="A161">
      <selection activeCell="Y129" sqref="Y129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82"/>
    </row>
    <row r="2" spans="12:46" ht="36.95" customHeight="1">
      <c r="L2" s="176" t="s">
        <v>5</v>
      </c>
      <c r="M2" s="174"/>
      <c r="N2" s="174"/>
      <c r="O2" s="174"/>
      <c r="P2" s="174"/>
      <c r="Q2" s="174"/>
      <c r="R2" s="174"/>
      <c r="S2" s="174"/>
      <c r="T2" s="174"/>
      <c r="U2" s="174"/>
      <c r="V2" s="174"/>
      <c r="AT2" s="14" t="s">
        <v>88</v>
      </c>
    </row>
    <row r="3" spans="2:46" ht="6.95" customHeight="1" hidden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85</v>
      </c>
    </row>
    <row r="4" spans="2:46" ht="24.95" customHeight="1" hidden="1">
      <c r="B4" s="17"/>
      <c r="D4" s="18" t="s">
        <v>92</v>
      </c>
      <c r="L4" s="17"/>
      <c r="M4" s="83" t="s">
        <v>10</v>
      </c>
      <c r="AT4" s="14" t="s">
        <v>3</v>
      </c>
    </row>
    <row r="5" spans="2:12" ht="6.95" customHeight="1" hidden="1">
      <c r="B5" s="17"/>
      <c r="L5" s="17"/>
    </row>
    <row r="6" spans="2:12" ht="12" customHeight="1" hidden="1">
      <c r="B6" s="17"/>
      <c r="D6" s="23" t="s">
        <v>14</v>
      </c>
      <c r="L6" s="17"/>
    </row>
    <row r="7" spans="2:12" ht="16.5" customHeight="1" hidden="1">
      <c r="B7" s="17"/>
      <c r="E7" s="192" t="str">
        <f>'Rekapitulace stavby'!K6</f>
        <v>Oprava uliček na hřbitově Petřvald</v>
      </c>
      <c r="F7" s="193"/>
      <c r="G7" s="193"/>
      <c r="H7" s="193"/>
      <c r="L7" s="17"/>
    </row>
    <row r="8" spans="2:12" s="1" customFormat="1" ht="12" customHeight="1" hidden="1">
      <c r="B8" s="26"/>
      <c r="D8" s="23" t="s">
        <v>93</v>
      </c>
      <c r="L8" s="26"/>
    </row>
    <row r="9" spans="2:12" s="1" customFormat="1" ht="36.95" customHeight="1" hidden="1">
      <c r="B9" s="26"/>
      <c r="E9" s="164" t="s">
        <v>206</v>
      </c>
      <c r="F9" s="191"/>
      <c r="G9" s="191"/>
      <c r="H9" s="191"/>
      <c r="L9" s="26"/>
    </row>
    <row r="10" spans="2:12" s="1" customFormat="1" ht="12" hidden="1">
      <c r="B10" s="26"/>
      <c r="L10" s="26"/>
    </row>
    <row r="11" spans="2:12" s="1" customFormat="1" ht="12" customHeight="1" hidden="1">
      <c r="B11" s="26"/>
      <c r="D11" s="23" t="s">
        <v>16</v>
      </c>
      <c r="F11" s="21" t="s">
        <v>1</v>
      </c>
      <c r="I11" s="23" t="s">
        <v>17</v>
      </c>
      <c r="J11" s="21" t="s">
        <v>1</v>
      </c>
      <c r="L11" s="26"/>
    </row>
    <row r="12" spans="2:12" s="1" customFormat="1" ht="12" customHeight="1" hidden="1">
      <c r="B12" s="26"/>
      <c r="D12" s="23" t="s">
        <v>18</v>
      </c>
      <c r="F12" s="21" t="s">
        <v>19</v>
      </c>
      <c r="I12" s="23" t="s">
        <v>20</v>
      </c>
      <c r="J12" s="46" t="str">
        <f>'Rekapitulace stavby'!AN8</f>
        <v>3. 2. 2020</v>
      </c>
      <c r="L12" s="26"/>
    </row>
    <row r="13" spans="2:12" s="1" customFormat="1" ht="10.9" customHeight="1" hidden="1">
      <c r="B13" s="26"/>
      <c r="L13" s="26"/>
    </row>
    <row r="14" spans="2:12" s="1" customFormat="1" ht="12" customHeight="1" hidden="1">
      <c r="B14" s="26"/>
      <c r="D14" s="23" t="s">
        <v>22</v>
      </c>
      <c r="I14" s="23" t="s">
        <v>23</v>
      </c>
      <c r="J14" s="21" t="s">
        <v>24</v>
      </c>
      <c r="L14" s="26"/>
    </row>
    <row r="15" spans="2:12" s="1" customFormat="1" ht="18" customHeight="1" hidden="1">
      <c r="B15" s="26"/>
      <c r="E15" s="21" t="s">
        <v>25</v>
      </c>
      <c r="I15" s="23" t="s">
        <v>26</v>
      </c>
      <c r="J15" s="21" t="s">
        <v>1</v>
      </c>
      <c r="L15" s="26"/>
    </row>
    <row r="16" spans="2:12" s="1" customFormat="1" ht="6.95" customHeight="1" hidden="1">
      <c r="B16" s="26"/>
      <c r="L16" s="26"/>
    </row>
    <row r="17" spans="2:12" s="1" customFormat="1" ht="12" customHeight="1" hidden="1">
      <c r="B17" s="26"/>
      <c r="D17" s="23" t="s">
        <v>27</v>
      </c>
      <c r="I17" s="23" t="s">
        <v>23</v>
      </c>
      <c r="J17" s="21" t="str">
        <f>'Rekapitulace stavby'!AN13</f>
        <v/>
      </c>
      <c r="L17" s="26"/>
    </row>
    <row r="18" spans="2:12" s="1" customFormat="1" ht="18" customHeight="1" hidden="1">
      <c r="B18" s="26"/>
      <c r="E18" s="173" t="str">
        <f>'Rekapitulace stavby'!E14</f>
        <v xml:space="preserve"> </v>
      </c>
      <c r="F18" s="173"/>
      <c r="G18" s="173"/>
      <c r="H18" s="173"/>
      <c r="I18" s="23" t="s">
        <v>26</v>
      </c>
      <c r="J18" s="21" t="str">
        <f>'Rekapitulace stavby'!AN14</f>
        <v/>
      </c>
      <c r="L18" s="26"/>
    </row>
    <row r="19" spans="2:12" s="1" customFormat="1" ht="6.95" customHeight="1" hidden="1">
      <c r="B19" s="26"/>
      <c r="L19" s="26"/>
    </row>
    <row r="20" spans="2:12" s="1" customFormat="1" ht="12" customHeight="1" hidden="1">
      <c r="B20" s="26"/>
      <c r="D20" s="23" t="s">
        <v>29</v>
      </c>
      <c r="I20" s="23" t="s">
        <v>23</v>
      </c>
      <c r="J20" s="21" t="str">
        <f>IF('Rekapitulace stavby'!AN16="","",'Rekapitulace stavby'!AN16)</f>
        <v/>
      </c>
      <c r="L20" s="26"/>
    </row>
    <row r="21" spans="2:12" s="1" customFormat="1" ht="18" customHeight="1" hidden="1">
      <c r="B21" s="26"/>
      <c r="E21" s="21" t="str">
        <f>IF('Rekapitulace stavby'!E17="","",'Rekapitulace stavby'!E17)</f>
        <v xml:space="preserve"> </v>
      </c>
      <c r="I21" s="23" t="s">
        <v>26</v>
      </c>
      <c r="J21" s="21" t="str">
        <f>IF('Rekapitulace stavby'!AN17="","",'Rekapitulace stavby'!AN17)</f>
        <v/>
      </c>
      <c r="L21" s="26"/>
    </row>
    <row r="22" spans="2:12" s="1" customFormat="1" ht="6.95" customHeight="1" hidden="1">
      <c r="B22" s="26"/>
      <c r="L22" s="26"/>
    </row>
    <row r="23" spans="2:12" s="1" customFormat="1" ht="12" customHeight="1" hidden="1">
      <c r="B23" s="26"/>
      <c r="D23" s="23" t="s">
        <v>31</v>
      </c>
      <c r="I23" s="23" t="s">
        <v>23</v>
      </c>
      <c r="J23" s="21" t="s">
        <v>32</v>
      </c>
      <c r="L23" s="26"/>
    </row>
    <row r="24" spans="2:12" s="1" customFormat="1" ht="18" customHeight="1" hidden="1">
      <c r="B24" s="26"/>
      <c r="E24" s="21" t="s">
        <v>33</v>
      </c>
      <c r="I24" s="23" t="s">
        <v>26</v>
      </c>
      <c r="J24" s="21" t="s">
        <v>1</v>
      </c>
      <c r="L24" s="26"/>
    </row>
    <row r="25" spans="2:12" s="1" customFormat="1" ht="6.95" customHeight="1" hidden="1">
      <c r="B25" s="26"/>
      <c r="L25" s="26"/>
    </row>
    <row r="26" spans="2:12" s="1" customFormat="1" ht="12" customHeight="1" hidden="1">
      <c r="B26" s="26"/>
      <c r="D26" s="23" t="s">
        <v>34</v>
      </c>
      <c r="L26" s="26"/>
    </row>
    <row r="27" spans="2:12" s="7" customFormat="1" ht="16.5" customHeight="1" hidden="1">
      <c r="B27" s="84"/>
      <c r="E27" s="177" t="s">
        <v>1</v>
      </c>
      <c r="F27" s="177"/>
      <c r="G27" s="177"/>
      <c r="H27" s="177"/>
      <c r="L27" s="84"/>
    </row>
    <row r="28" spans="2:12" s="1" customFormat="1" ht="6.95" customHeight="1" hidden="1">
      <c r="B28" s="26"/>
      <c r="L28" s="26"/>
    </row>
    <row r="29" spans="2:12" s="1" customFormat="1" ht="6.95" customHeight="1" hidden="1">
      <c r="B29" s="26"/>
      <c r="D29" s="47"/>
      <c r="E29" s="47"/>
      <c r="F29" s="47"/>
      <c r="G29" s="47"/>
      <c r="H29" s="47"/>
      <c r="I29" s="47"/>
      <c r="J29" s="47"/>
      <c r="K29" s="47"/>
      <c r="L29" s="26"/>
    </row>
    <row r="30" spans="2:12" s="1" customFormat="1" ht="25.35" customHeight="1" hidden="1">
      <c r="B30" s="26"/>
      <c r="D30" s="85" t="s">
        <v>35</v>
      </c>
      <c r="J30" s="60">
        <f>ROUND(J122,2)</f>
        <v>0</v>
      </c>
      <c r="L30" s="26"/>
    </row>
    <row r="31" spans="2:12" s="1" customFormat="1" ht="6.95" customHeight="1" hidden="1">
      <c r="B31" s="26"/>
      <c r="D31" s="47"/>
      <c r="E31" s="47"/>
      <c r="F31" s="47"/>
      <c r="G31" s="47"/>
      <c r="H31" s="47"/>
      <c r="I31" s="47"/>
      <c r="J31" s="47"/>
      <c r="K31" s="47"/>
      <c r="L31" s="26"/>
    </row>
    <row r="32" spans="2:12" s="1" customFormat="1" ht="14.45" customHeight="1" hidden="1">
      <c r="B32" s="26"/>
      <c r="F32" s="29" t="s">
        <v>37</v>
      </c>
      <c r="I32" s="29" t="s">
        <v>36</v>
      </c>
      <c r="J32" s="29" t="s">
        <v>38</v>
      </c>
      <c r="L32" s="26"/>
    </row>
    <row r="33" spans="2:12" s="1" customFormat="1" ht="14.45" customHeight="1" hidden="1">
      <c r="B33" s="26"/>
      <c r="D33" s="86" t="s">
        <v>39</v>
      </c>
      <c r="E33" s="23" t="s">
        <v>40</v>
      </c>
      <c r="F33" s="87">
        <f>ROUND((SUM(BE122:BE168)),2)</f>
        <v>0</v>
      </c>
      <c r="I33" s="88">
        <v>0.21</v>
      </c>
      <c r="J33" s="87">
        <f>ROUND(((SUM(BE122:BE168))*I33),2)</f>
        <v>0</v>
      </c>
      <c r="L33" s="26"/>
    </row>
    <row r="34" spans="2:12" s="1" customFormat="1" ht="14.45" customHeight="1" hidden="1">
      <c r="B34" s="26"/>
      <c r="E34" s="23" t="s">
        <v>41</v>
      </c>
      <c r="F34" s="87">
        <f>ROUND((SUM(BF122:BF168)),2)</f>
        <v>0</v>
      </c>
      <c r="I34" s="88">
        <v>0.15</v>
      </c>
      <c r="J34" s="87">
        <f>ROUND(((SUM(BF122:BF168))*I34),2)</f>
        <v>0</v>
      </c>
      <c r="L34" s="26"/>
    </row>
    <row r="35" spans="2:12" s="1" customFormat="1" ht="14.45" customHeight="1" hidden="1">
      <c r="B35" s="26"/>
      <c r="E35" s="23" t="s">
        <v>42</v>
      </c>
      <c r="F35" s="87">
        <f>ROUND((SUM(BG122:BG168)),2)</f>
        <v>0</v>
      </c>
      <c r="I35" s="88">
        <v>0.21</v>
      </c>
      <c r="J35" s="87">
        <f>0</f>
        <v>0</v>
      </c>
      <c r="L35" s="26"/>
    </row>
    <row r="36" spans="2:12" s="1" customFormat="1" ht="14.45" customHeight="1" hidden="1">
      <c r="B36" s="26"/>
      <c r="E36" s="23" t="s">
        <v>43</v>
      </c>
      <c r="F36" s="87">
        <f>ROUND((SUM(BH122:BH168)),2)</f>
        <v>0</v>
      </c>
      <c r="I36" s="88">
        <v>0.15</v>
      </c>
      <c r="J36" s="87">
        <f>0</f>
        <v>0</v>
      </c>
      <c r="L36" s="26"/>
    </row>
    <row r="37" spans="2:12" s="1" customFormat="1" ht="14.45" customHeight="1" hidden="1">
      <c r="B37" s="26"/>
      <c r="E37" s="23" t="s">
        <v>44</v>
      </c>
      <c r="F37" s="87">
        <f>ROUND((SUM(BI122:BI168)),2)</f>
        <v>0</v>
      </c>
      <c r="I37" s="88">
        <v>0</v>
      </c>
      <c r="J37" s="87">
        <f>0</f>
        <v>0</v>
      </c>
      <c r="L37" s="26"/>
    </row>
    <row r="38" spans="2:12" s="1" customFormat="1" ht="6.95" customHeight="1" hidden="1">
      <c r="B38" s="26"/>
      <c r="L38" s="26"/>
    </row>
    <row r="39" spans="2:12" s="1" customFormat="1" ht="25.35" customHeight="1" hidden="1">
      <c r="B39" s="26"/>
      <c r="C39" s="89"/>
      <c r="D39" s="90" t="s">
        <v>45</v>
      </c>
      <c r="E39" s="51"/>
      <c r="F39" s="51"/>
      <c r="G39" s="91" t="s">
        <v>46</v>
      </c>
      <c r="H39" s="92" t="s">
        <v>47</v>
      </c>
      <c r="I39" s="51"/>
      <c r="J39" s="93">
        <f>SUM(J30:J37)</f>
        <v>0</v>
      </c>
      <c r="K39" s="94"/>
      <c r="L39" s="26"/>
    </row>
    <row r="40" spans="2:12" s="1" customFormat="1" ht="14.45" customHeight="1" hidden="1">
      <c r="B40" s="26"/>
      <c r="L40" s="26"/>
    </row>
    <row r="41" spans="2:12" ht="14.45" customHeight="1" hidden="1">
      <c r="B41" s="17"/>
      <c r="L41" s="17"/>
    </row>
    <row r="42" spans="2:12" ht="14.45" customHeight="1" hidden="1">
      <c r="B42" s="17"/>
      <c r="L42" s="17"/>
    </row>
    <row r="43" spans="2:12" ht="14.45" customHeight="1" hidden="1">
      <c r="B43" s="17"/>
      <c r="L43" s="17"/>
    </row>
    <row r="44" spans="2:12" ht="14.45" customHeight="1" hidden="1">
      <c r="B44" s="17"/>
      <c r="L44" s="17"/>
    </row>
    <row r="45" spans="2:12" ht="14.45" customHeight="1" hidden="1">
      <c r="B45" s="17"/>
      <c r="L45" s="17"/>
    </row>
    <row r="46" spans="2:12" ht="14.45" customHeight="1" hidden="1">
      <c r="B46" s="17"/>
      <c r="L46" s="17"/>
    </row>
    <row r="47" spans="2:12" ht="14.45" customHeight="1" hidden="1">
      <c r="B47" s="17"/>
      <c r="L47" s="17"/>
    </row>
    <row r="48" spans="2:12" ht="14.45" customHeight="1" hidden="1">
      <c r="B48" s="17"/>
      <c r="L48" s="17"/>
    </row>
    <row r="49" spans="2:12" ht="14.45" customHeight="1" hidden="1">
      <c r="B49" s="17"/>
      <c r="L49" s="17"/>
    </row>
    <row r="50" spans="2:12" s="1" customFormat="1" ht="14.45" customHeight="1" hidden="1">
      <c r="B50" s="26"/>
      <c r="D50" s="35" t="s">
        <v>48</v>
      </c>
      <c r="E50" s="36"/>
      <c r="F50" s="36"/>
      <c r="G50" s="35" t="s">
        <v>49</v>
      </c>
      <c r="H50" s="36"/>
      <c r="I50" s="36"/>
      <c r="J50" s="36"/>
      <c r="K50" s="36"/>
      <c r="L50" s="26"/>
    </row>
    <row r="51" spans="2:12" ht="12" hidden="1">
      <c r="B51" s="17"/>
      <c r="L51" s="17"/>
    </row>
    <row r="52" spans="2:12" ht="12" hidden="1">
      <c r="B52" s="17"/>
      <c r="L52" s="17"/>
    </row>
    <row r="53" spans="2:12" ht="12" hidden="1">
      <c r="B53" s="17"/>
      <c r="L53" s="17"/>
    </row>
    <row r="54" spans="2:12" ht="12" hidden="1">
      <c r="B54" s="17"/>
      <c r="L54" s="17"/>
    </row>
    <row r="55" spans="2:12" ht="12" hidden="1">
      <c r="B55" s="17"/>
      <c r="L55" s="17"/>
    </row>
    <row r="56" spans="2:12" ht="12" hidden="1">
      <c r="B56" s="17"/>
      <c r="L56" s="17"/>
    </row>
    <row r="57" spans="2:12" ht="12" hidden="1">
      <c r="B57" s="17"/>
      <c r="L57" s="17"/>
    </row>
    <row r="58" spans="2:12" ht="12" hidden="1">
      <c r="B58" s="17"/>
      <c r="L58" s="17"/>
    </row>
    <row r="59" spans="2:12" ht="12" hidden="1">
      <c r="B59" s="17"/>
      <c r="L59" s="17"/>
    </row>
    <row r="60" spans="2:12" ht="12" hidden="1">
      <c r="B60" s="17"/>
      <c r="L60" s="17"/>
    </row>
    <row r="61" spans="2:12" s="1" customFormat="1" ht="12.75" hidden="1">
      <c r="B61" s="26"/>
      <c r="D61" s="37" t="s">
        <v>50</v>
      </c>
      <c r="E61" s="28"/>
      <c r="F61" s="95" t="s">
        <v>51</v>
      </c>
      <c r="G61" s="37" t="s">
        <v>50</v>
      </c>
      <c r="H61" s="28"/>
      <c r="I61" s="28"/>
      <c r="J61" s="96" t="s">
        <v>51</v>
      </c>
      <c r="K61" s="28"/>
      <c r="L61" s="26"/>
    </row>
    <row r="62" spans="2:12" ht="12" hidden="1">
      <c r="B62" s="17"/>
      <c r="L62" s="17"/>
    </row>
    <row r="63" spans="2:12" ht="12" hidden="1">
      <c r="B63" s="17"/>
      <c r="L63" s="17"/>
    </row>
    <row r="64" spans="2:12" ht="12" hidden="1">
      <c r="B64" s="17"/>
      <c r="L64" s="17"/>
    </row>
    <row r="65" spans="2:12" s="1" customFormat="1" ht="12.75" hidden="1">
      <c r="B65" s="26"/>
      <c r="D65" s="35" t="s">
        <v>52</v>
      </c>
      <c r="E65" s="36"/>
      <c r="F65" s="36"/>
      <c r="G65" s="35" t="s">
        <v>53</v>
      </c>
      <c r="H65" s="36"/>
      <c r="I65" s="36"/>
      <c r="J65" s="36"/>
      <c r="K65" s="36"/>
      <c r="L65" s="26"/>
    </row>
    <row r="66" spans="2:12" ht="12" hidden="1">
      <c r="B66" s="17"/>
      <c r="L66" s="17"/>
    </row>
    <row r="67" spans="2:12" ht="12" hidden="1">
      <c r="B67" s="17"/>
      <c r="L67" s="17"/>
    </row>
    <row r="68" spans="2:12" ht="12" hidden="1">
      <c r="B68" s="17"/>
      <c r="L68" s="17"/>
    </row>
    <row r="69" spans="2:12" ht="12" hidden="1">
      <c r="B69" s="17"/>
      <c r="L69" s="17"/>
    </row>
    <row r="70" spans="2:12" ht="12" hidden="1">
      <c r="B70" s="17"/>
      <c r="L70" s="17"/>
    </row>
    <row r="71" spans="2:12" ht="12" hidden="1">
      <c r="B71" s="17"/>
      <c r="L71" s="17"/>
    </row>
    <row r="72" spans="2:12" ht="12" hidden="1">
      <c r="B72" s="17"/>
      <c r="L72" s="17"/>
    </row>
    <row r="73" spans="2:12" ht="12" hidden="1">
      <c r="B73" s="17"/>
      <c r="L73" s="17"/>
    </row>
    <row r="74" spans="2:12" ht="12" hidden="1">
      <c r="B74" s="17"/>
      <c r="L74" s="17"/>
    </row>
    <row r="75" spans="2:12" ht="12" hidden="1">
      <c r="B75" s="17"/>
      <c r="L75" s="17"/>
    </row>
    <row r="76" spans="2:12" s="1" customFormat="1" ht="12.75" hidden="1">
      <c r="B76" s="26"/>
      <c r="D76" s="37" t="s">
        <v>50</v>
      </c>
      <c r="E76" s="28"/>
      <c r="F76" s="95" t="s">
        <v>51</v>
      </c>
      <c r="G76" s="37" t="s">
        <v>50</v>
      </c>
      <c r="H76" s="28"/>
      <c r="I76" s="28"/>
      <c r="J76" s="96" t="s">
        <v>51</v>
      </c>
      <c r="K76" s="28"/>
      <c r="L76" s="26"/>
    </row>
    <row r="77" spans="2:12" s="1" customFormat="1" ht="14.45" customHeight="1" hidden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26"/>
    </row>
    <row r="78" ht="12" hidden="1"/>
    <row r="79" ht="12" hidden="1"/>
    <row r="80" ht="12" hidden="1"/>
    <row r="81" spans="2:12" s="1" customFormat="1" ht="6.95" customHeight="1"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26"/>
    </row>
    <row r="82" spans="2:12" s="1" customFormat="1" ht="24.95" customHeight="1">
      <c r="B82" s="26"/>
      <c r="C82" s="18" t="s">
        <v>95</v>
      </c>
      <c r="L82" s="26"/>
    </row>
    <row r="83" spans="2:12" s="1" customFormat="1" ht="6.95" customHeight="1">
      <c r="B83" s="26"/>
      <c r="L83" s="26"/>
    </row>
    <row r="84" spans="2:12" s="1" customFormat="1" ht="12" customHeight="1">
      <c r="B84" s="26"/>
      <c r="C84" s="23" t="s">
        <v>14</v>
      </c>
      <c r="L84" s="26"/>
    </row>
    <row r="85" spans="2:12" s="1" customFormat="1" ht="16.5" customHeight="1">
      <c r="B85" s="26"/>
      <c r="E85" s="192" t="str">
        <f>E7</f>
        <v>Oprava uliček na hřbitově Petřvald</v>
      </c>
      <c r="F85" s="193"/>
      <c r="G85" s="193"/>
      <c r="H85" s="193"/>
      <c r="L85" s="26"/>
    </row>
    <row r="86" spans="2:12" s="1" customFormat="1" ht="12" customHeight="1">
      <c r="B86" s="26"/>
      <c r="C86" s="23" t="s">
        <v>93</v>
      </c>
      <c r="L86" s="26"/>
    </row>
    <row r="87" spans="2:12" s="1" customFormat="1" ht="16.5" customHeight="1">
      <c r="B87" s="26"/>
      <c r="E87" s="164" t="str">
        <f>E9</f>
        <v>05 - Ulička č. 5 - Odbočka z uličky u kříže (vlevo)</v>
      </c>
      <c r="F87" s="191"/>
      <c r="G87" s="191"/>
      <c r="H87" s="191"/>
      <c r="L87" s="26"/>
    </row>
    <row r="88" spans="2:12" s="1" customFormat="1" ht="6.95" customHeight="1">
      <c r="B88" s="26"/>
      <c r="L88" s="26"/>
    </row>
    <row r="89" spans="2:12" s="1" customFormat="1" ht="12" customHeight="1">
      <c r="B89" s="26"/>
      <c r="C89" s="23" t="s">
        <v>18</v>
      </c>
      <c r="F89" s="21" t="str">
        <f>F12</f>
        <v>Petřvald</v>
      </c>
      <c r="I89" s="23" t="s">
        <v>20</v>
      </c>
      <c r="J89" s="46" t="str">
        <f>IF(J12="","",J12)</f>
        <v>3. 2. 2020</v>
      </c>
      <c r="L89" s="26"/>
    </row>
    <row r="90" spans="2:12" s="1" customFormat="1" ht="6.95" customHeight="1">
      <c r="B90" s="26"/>
      <c r="L90" s="26"/>
    </row>
    <row r="91" spans="2:12" s="1" customFormat="1" ht="15.2" customHeight="1">
      <c r="B91" s="26"/>
      <c r="C91" s="23" t="s">
        <v>22</v>
      </c>
      <c r="F91" s="21" t="str">
        <f>E15</f>
        <v>Město Petřvald</v>
      </c>
      <c r="I91" s="23" t="s">
        <v>29</v>
      </c>
      <c r="J91" s="24" t="str">
        <f>E21</f>
        <v xml:space="preserve"> </v>
      </c>
      <c r="L91" s="26"/>
    </row>
    <row r="92" spans="2:12" s="1" customFormat="1" ht="15.2" customHeight="1">
      <c r="B92" s="26"/>
      <c r="C92" s="23" t="s">
        <v>27</v>
      </c>
      <c r="F92" s="21" t="str">
        <f>IF(E18="","",E18)</f>
        <v xml:space="preserve"> </v>
      </c>
      <c r="I92" s="23" t="s">
        <v>31</v>
      </c>
      <c r="J92" s="24" t="str">
        <f>E24</f>
        <v>Ing. Pavol Lipták</v>
      </c>
      <c r="L92" s="26"/>
    </row>
    <row r="93" spans="2:12" s="1" customFormat="1" ht="10.35" customHeight="1">
      <c r="B93" s="26"/>
      <c r="L93" s="26"/>
    </row>
    <row r="94" spans="2:12" s="1" customFormat="1" ht="29.25" customHeight="1">
      <c r="B94" s="26"/>
      <c r="C94" s="97" t="s">
        <v>96</v>
      </c>
      <c r="D94" s="89"/>
      <c r="E94" s="89"/>
      <c r="F94" s="89"/>
      <c r="G94" s="89"/>
      <c r="H94" s="89"/>
      <c r="I94" s="89"/>
      <c r="J94" s="98" t="s">
        <v>97</v>
      </c>
      <c r="K94" s="89"/>
      <c r="L94" s="26"/>
    </row>
    <row r="95" spans="2:12" s="1" customFormat="1" ht="10.35" customHeight="1">
      <c r="B95" s="26"/>
      <c r="L95" s="26"/>
    </row>
    <row r="96" spans="2:47" s="1" customFormat="1" ht="22.9" customHeight="1">
      <c r="B96" s="26"/>
      <c r="C96" s="99" t="s">
        <v>98</v>
      </c>
      <c r="J96" s="60">
        <f>J122</f>
        <v>0</v>
      </c>
      <c r="L96" s="26"/>
      <c r="AU96" s="14" t="s">
        <v>99</v>
      </c>
    </row>
    <row r="97" spans="2:12" s="8" customFormat="1" ht="24.95" customHeight="1">
      <c r="B97" s="100"/>
      <c r="D97" s="101" t="s">
        <v>100</v>
      </c>
      <c r="E97" s="102"/>
      <c r="F97" s="102"/>
      <c r="G97" s="102"/>
      <c r="H97" s="102"/>
      <c r="I97" s="102"/>
      <c r="J97" s="103">
        <f>J123</f>
        <v>0</v>
      </c>
      <c r="L97" s="100"/>
    </row>
    <row r="98" spans="2:12" s="9" customFormat="1" ht="19.9" customHeight="1">
      <c r="B98" s="104"/>
      <c r="D98" s="105" t="s">
        <v>101</v>
      </c>
      <c r="E98" s="106"/>
      <c r="F98" s="106"/>
      <c r="G98" s="106"/>
      <c r="H98" s="106"/>
      <c r="I98" s="106"/>
      <c r="J98" s="107">
        <f>J124</f>
        <v>0</v>
      </c>
      <c r="L98" s="104"/>
    </row>
    <row r="99" spans="2:12" s="9" customFormat="1" ht="19.9" customHeight="1">
      <c r="B99" s="104"/>
      <c r="D99" s="105" t="s">
        <v>102</v>
      </c>
      <c r="E99" s="106"/>
      <c r="F99" s="106"/>
      <c r="G99" s="106"/>
      <c r="H99" s="106"/>
      <c r="I99" s="106"/>
      <c r="J99" s="107">
        <f>J139</f>
        <v>0</v>
      </c>
      <c r="L99" s="104"/>
    </row>
    <row r="100" spans="2:12" s="9" customFormat="1" ht="19.9" customHeight="1">
      <c r="B100" s="104"/>
      <c r="D100" s="105" t="s">
        <v>103</v>
      </c>
      <c r="E100" s="106"/>
      <c r="F100" s="106"/>
      <c r="G100" s="106"/>
      <c r="H100" s="106"/>
      <c r="I100" s="106"/>
      <c r="J100" s="107">
        <f>J146</f>
        <v>0</v>
      </c>
      <c r="L100" s="104"/>
    </row>
    <row r="101" spans="2:12" s="9" customFormat="1" ht="19.9" customHeight="1">
      <c r="B101" s="104"/>
      <c r="D101" s="105" t="s">
        <v>104</v>
      </c>
      <c r="E101" s="106"/>
      <c r="F101" s="106"/>
      <c r="G101" s="106"/>
      <c r="H101" s="106"/>
      <c r="I101" s="106"/>
      <c r="J101" s="107">
        <f>J151</f>
        <v>0</v>
      </c>
      <c r="L101" s="104"/>
    </row>
    <row r="102" spans="2:12" s="9" customFormat="1" ht="19.9" customHeight="1">
      <c r="B102" s="104"/>
      <c r="D102" s="105" t="s">
        <v>105</v>
      </c>
      <c r="E102" s="106"/>
      <c r="F102" s="106"/>
      <c r="G102" s="106"/>
      <c r="H102" s="106"/>
      <c r="I102" s="106"/>
      <c r="J102" s="107">
        <f>J164</f>
        <v>0</v>
      </c>
      <c r="L102" s="104"/>
    </row>
    <row r="103" spans="2:12" s="1" customFormat="1" ht="21.75" customHeight="1">
      <c r="B103" s="26"/>
      <c r="L103" s="26"/>
    </row>
    <row r="104" spans="2:12" s="1" customFormat="1" ht="6.95" customHeight="1"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26"/>
    </row>
    <row r="108" spans="2:12" s="1" customFormat="1" ht="6.95" customHeight="1"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26"/>
    </row>
    <row r="109" spans="2:12" s="1" customFormat="1" ht="24.95" customHeight="1">
      <c r="B109" s="26"/>
      <c r="C109" s="18" t="s">
        <v>106</v>
      </c>
      <c r="L109" s="26"/>
    </row>
    <row r="110" spans="2:12" s="1" customFormat="1" ht="6.95" customHeight="1">
      <c r="B110" s="26"/>
      <c r="L110" s="26"/>
    </row>
    <row r="111" spans="2:12" s="1" customFormat="1" ht="12" customHeight="1">
      <c r="B111" s="26"/>
      <c r="C111" s="23" t="s">
        <v>14</v>
      </c>
      <c r="L111" s="26"/>
    </row>
    <row r="112" spans="2:12" s="1" customFormat="1" ht="16.5" customHeight="1">
      <c r="B112" s="26"/>
      <c r="E112" s="192" t="str">
        <f>E7</f>
        <v>Oprava uliček na hřbitově Petřvald</v>
      </c>
      <c r="F112" s="193"/>
      <c r="G112" s="193"/>
      <c r="H112" s="193"/>
      <c r="L112" s="26"/>
    </row>
    <row r="113" spans="2:12" s="1" customFormat="1" ht="12" customHeight="1">
      <c r="B113" s="26"/>
      <c r="C113" s="23" t="s">
        <v>93</v>
      </c>
      <c r="L113" s="26"/>
    </row>
    <row r="114" spans="2:12" s="1" customFormat="1" ht="16.5" customHeight="1">
      <c r="B114" s="26"/>
      <c r="E114" s="164" t="str">
        <f>E9</f>
        <v>05 - Ulička č. 5 - Odbočka z uličky u kříže (vlevo)</v>
      </c>
      <c r="F114" s="191"/>
      <c r="G114" s="191"/>
      <c r="H114" s="191"/>
      <c r="L114" s="26"/>
    </row>
    <row r="115" spans="2:12" s="1" customFormat="1" ht="6.95" customHeight="1">
      <c r="B115" s="26"/>
      <c r="L115" s="26"/>
    </row>
    <row r="116" spans="2:12" s="1" customFormat="1" ht="12" customHeight="1">
      <c r="B116" s="26"/>
      <c r="C116" s="23" t="s">
        <v>18</v>
      </c>
      <c r="F116" s="21" t="str">
        <f>F12</f>
        <v>Petřvald</v>
      </c>
      <c r="I116" s="23" t="s">
        <v>20</v>
      </c>
      <c r="J116" s="46" t="str">
        <f>IF(J12="","",J12)</f>
        <v>3. 2. 2020</v>
      </c>
      <c r="L116" s="26"/>
    </row>
    <row r="117" spans="2:12" s="1" customFormat="1" ht="6.95" customHeight="1">
      <c r="B117" s="26"/>
      <c r="L117" s="26"/>
    </row>
    <row r="118" spans="2:12" s="1" customFormat="1" ht="15.2" customHeight="1">
      <c r="B118" s="26"/>
      <c r="C118" s="23" t="s">
        <v>22</v>
      </c>
      <c r="F118" s="21" t="str">
        <f>E15</f>
        <v>Město Petřvald</v>
      </c>
      <c r="I118" s="23" t="s">
        <v>29</v>
      </c>
      <c r="J118" s="24" t="str">
        <f>E21</f>
        <v xml:space="preserve"> </v>
      </c>
      <c r="L118" s="26"/>
    </row>
    <row r="119" spans="2:12" s="1" customFormat="1" ht="15.2" customHeight="1">
      <c r="B119" s="26"/>
      <c r="C119" s="23" t="s">
        <v>27</v>
      </c>
      <c r="F119" s="21" t="str">
        <f>IF(E18="","",E18)</f>
        <v xml:space="preserve"> </v>
      </c>
      <c r="I119" s="23" t="s">
        <v>31</v>
      </c>
      <c r="J119" s="24" t="str">
        <f>E24</f>
        <v>Ing. Pavol Lipták</v>
      </c>
      <c r="L119" s="26"/>
    </row>
    <row r="120" spans="2:12" s="1" customFormat="1" ht="10.35" customHeight="1">
      <c r="B120" s="26"/>
      <c r="L120" s="26"/>
    </row>
    <row r="121" spans="2:20" s="10" customFormat="1" ht="29.25" customHeight="1">
      <c r="B121" s="108"/>
      <c r="C121" s="109" t="s">
        <v>107</v>
      </c>
      <c r="D121" s="110" t="s">
        <v>60</v>
      </c>
      <c r="E121" s="110" t="s">
        <v>56</v>
      </c>
      <c r="F121" s="110" t="s">
        <v>57</v>
      </c>
      <c r="G121" s="110" t="s">
        <v>108</v>
      </c>
      <c r="H121" s="110" t="s">
        <v>109</v>
      </c>
      <c r="I121" s="110" t="s">
        <v>110</v>
      </c>
      <c r="J121" s="111" t="s">
        <v>97</v>
      </c>
      <c r="K121" s="112" t="s">
        <v>111</v>
      </c>
      <c r="L121" s="108"/>
      <c r="M121" s="53" t="s">
        <v>1</v>
      </c>
      <c r="N121" s="54" t="s">
        <v>39</v>
      </c>
      <c r="O121" s="54" t="s">
        <v>112</v>
      </c>
      <c r="P121" s="54" t="s">
        <v>113</v>
      </c>
      <c r="Q121" s="54" t="s">
        <v>114</v>
      </c>
      <c r="R121" s="54" t="s">
        <v>115</v>
      </c>
      <c r="S121" s="54" t="s">
        <v>116</v>
      </c>
      <c r="T121" s="55" t="s">
        <v>117</v>
      </c>
    </row>
    <row r="122" spans="2:63" s="1" customFormat="1" ht="22.9" customHeight="1">
      <c r="B122" s="26"/>
      <c r="C122" s="58" t="s">
        <v>118</v>
      </c>
      <c r="J122" s="113">
        <f>BK122</f>
        <v>0</v>
      </c>
      <c r="L122" s="26"/>
      <c r="M122" s="56"/>
      <c r="N122" s="47"/>
      <c r="O122" s="47"/>
      <c r="P122" s="114">
        <f>P123</f>
        <v>39.332306</v>
      </c>
      <c r="Q122" s="47"/>
      <c r="R122" s="114">
        <f>R123</f>
        <v>0.00055</v>
      </c>
      <c r="S122" s="47"/>
      <c r="T122" s="115">
        <f>T123</f>
        <v>9.96</v>
      </c>
      <c r="AT122" s="14" t="s">
        <v>74</v>
      </c>
      <c r="AU122" s="14" t="s">
        <v>99</v>
      </c>
      <c r="BK122" s="116">
        <f>BK123</f>
        <v>0</v>
      </c>
    </row>
    <row r="123" spans="2:63" s="11" customFormat="1" ht="25.9" customHeight="1">
      <c r="B123" s="117"/>
      <c r="D123" s="118" t="s">
        <v>74</v>
      </c>
      <c r="E123" s="119" t="s">
        <v>119</v>
      </c>
      <c r="F123" s="119" t="s">
        <v>120</v>
      </c>
      <c r="J123" s="120">
        <f>BK123</f>
        <v>0</v>
      </c>
      <c r="L123" s="117"/>
      <c r="M123" s="121"/>
      <c r="N123" s="122"/>
      <c r="O123" s="122"/>
      <c r="P123" s="123">
        <f>P124+P139+P146+P151+P164</f>
        <v>39.332306</v>
      </c>
      <c r="Q123" s="122"/>
      <c r="R123" s="123">
        <f>R124+R139+R146+R151+R164</f>
        <v>0.00055</v>
      </c>
      <c r="S123" s="122"/>
      <c r="T123" s="124">
        <f>T124+T139+T146+T151+T164</f>
        <v>9.96</v>
      </c>
      <c r="AR123" s="118" t="s">
        <v>83</v>
      </c>
      <c r="AT123" s="125" t="s">
        <v>74</v>
      </c>
      <c r="AU123" s="125" t="s">
        <v>75</v>
      </c>
      <c r="AY123" s="118" t="s">
        <v>121</v>
      </c>
      <c r="BK123" s="126">
        <f>BK124+BK139+BK146+BK151+BK164</f>
        <v>0</v>
      </c>
    </row>
    <row r="124" spans="2:63" s="11" customFormat="1" ht="22.9" customHeight="1">
      <c r="B124" s="117"/>
      <c r="D124" s="118" t="s">
        <v>74</v>
      </c>
      <c r="E124" s="127" t="s">
        <v>83</v>
      </c>
      <c r="F124" s="127" t="s">
        <v>122</v>
      </c>
      <c r="J124" s="128">
        <f>BK124</f>
        <v>0</v>
      </c>
      <c r="L124" s="117"/>
      <c r="M124" s="121"/>
      <c r="N124" s="122"/>
      <c r="O124" s="122"/>
      <c r="P124" s="123">
        <f>SUM(P125:P138)</f>
        <v>29.877999999999997</v>
      </c>
      <c r="Q124" s="122"/>
      <c r="R124" s="123">
        <f>SUM(R125:R138)</f>
        <v>0</v>
      </c>
      <c r="S124" s="122"/>
      <c r="T124" s="124">
        <f>SUM(T125:T138)</f>
        <v>9.96</v>
      </c>
      <c r="AR124" s="118" t="s">
        <v>83</v>
      </c>
      <c r="AT124" s="125" t="s">
        <v>74</v>
      </c>
      <c r="AU124" s="125" t="s">
        <v>83</v>
      </c>
      <c r="AY124" s="118" t="s">
        <v>121</v>
      </c>
      <c r="BK124" s="126">
        <f>SUM(BK125:BK138)</f>
        <v>0</v>
      </c>
    </row>
    <row r="125" spans="2:65" s="1" customFormat="1" ht="24" customHeight="1">
      <c r="B125" s="129"/>
      <c r="C125" s="130" t="s">
        <v>83</v>
      </c>
      <c r="D125" s="130" t="s">
        <v>123</v>
      </c>
      <c r="E125" s="131" t="s">
        <v>124</v>
      </c>
      <c r="F125" s="132" t="s">
        <v>125</v>
      </c>
      <c r="G125" s="133" t="s">
        <v>126</v>
      </c>
      <c r="H125" s="134">
        <v>26</v>
      </c>
      <c r="I125" s="135"/>
      <c r="J125" s="135">
        <f>ROUND(I125*H125,2)</f>
        <v>0</v>
      </c>
      <c r="K125" s="132" t="s">
        <v>127</v>
      </c>
      <c r="L125" s="26"/>
      <c r="M125" s="136" t="s">
        <v>1</v>
      </c>
      <c r="N125" s="137" t="s">
        <v>40</v>
      </c>
      <c r="O125" s="138">
        <v>0.31</v>
      </c>
      <c r="P125" s="138">
        <f>O125*H125</f>
        <v>8.06</v>
      </c>
      <c r="Q125" s="138">
        <v>0</v>
      </c>
      <c r="R125" s="138">
        <f>Q125*H125</f>
        <v>0</v>
      </c>
      <c r="S125" s="138">
        <v>0.18</v>
      </c>
      <c r="T125" s="139">
        <f>S125*H125</f>
        <v>4.68</v>
      </c>
      <c r="AR125" s="140" t="s">
        <v>128</v>
      </c>
      <c r="AT125" s="140" t="s">
        <v>123</v>
      </c>
      <c r="AU125" s="140" t="s">
        <v>85</v>
      </c>
      <c r="AY125" s="14" t="s">
        <v>121</v>
      </c>
      <c r="BE125" s="141">
        <f>IF(N125="základní",J125,0)</f>
        <v>0</v>
      </c>
      <c r="BF125" s="141">
        <f>IF(N125="snížená",J125,0)</f>
        <v>0</v>
      </c>
      <c r="BG125" s="141">
        <f>IF(N125="zákl. přenesená",J125,0)</f>
        <v>0</v>
      </c>
      <c r="BH125" s="141">
        <f>IF(N125="sníž. přenesená",J125,0)</f>
        <v>0</v>
      </c>
      <c r="BI125" s="141">
        <f>IF(N125="nulová",J125,0)</f>
        <v>0</v>
      </c>
      <c r="BJ125" s="14" t="s">
        <v>83</v>
      </c>
      <c r="BK125" s="141">
        <f>ROUND(I125*H125,2)</f>
        <v>0</v>
      </c>
      <c r="BL125" s="14" t="s">
        <v>128</v>
      </c>
      <c r="BM125" s="140" t="s">
        <v>207</v>
      </c>
    </row>
    <row r="126" spans="2:47" s="1" customFormat="1" ht="29.25">
      <c r="B126" s="26"/>
      <c r="D126" s="142" t="s">
        <v>130</v>
      </c>
      <c r="F126" s="143" t="s">
        <v>131</v>
      </c>
      <c r="L126" s="26"/>
      <c r="M126" s="144"/>
      <c r="N126" s="49"/>
      <c r="O126" s="49"/>
      <c r="P126" s="49"/>
      <c r="Q126" s="49"/>
      <c r="R126" s="49"/>
      <c r="S126" s="49"/>
      <c r="T126" s="50"/>
      <c r="AT126" s="14" t="s">
        <v>130</v>
      </c>
      <c r="AU126" s="14" t="s">
        <v>85</v>
      </c>
    </row>
    <row r="127" spans="2:65" s="1" customFormat="1" ht="16.5" customHeight="1">
      <c r="B127" s="129"/>
      <c r="C127" s="130" t="s">
        <v>85</v>
      </c>
      <c r="D127" s="130" t="s">
        <v>123</v>
      </c>
      <c r="E127" s="131" t="s">
        <v>208</v>
      </c>
      <c r="F127" s="132" t="s">
        <v>209</v>
      </c>
      <c r="G127" s="133" t="s">
        <v>126</v>
      </c>
      <c r="H127" s="134">
        <v>24</v>
      </c>
      <c r="I127" s="135"/>
      <c r="J127" s="135">
        <f>ROUND(I127*H127,2)</f>
        <v>0</v>
      </c>
      <c r="K127" s="132" t="s">
        <v>127</v>
      </c>
      <c r="L127" s="26"/>
      <c r="M127" s="136" t="s">
        <v>1</v>
      </c>
      <c r="N127" s="137" t="s">
        <v>40</v>
      </c>
      <c r="O127" s="138">
        <v>0.412</v>
      </c>
      <c r="P127" s="138">
        <f>O127*H127</f>
        <v>9.888</v>
      </c>
      <c r="Q127" s="138">
        <v>0</v>
      </c>
      <c r="R127" s="138">
        <f>Q127*H127</f>
        <v>0</v>
      </c>
      <c r="S127" s="138">
        <v>0.22</v>
      </c>
      <c r="T127" s="139">
        <f>S127*H127</f>
        <v>5.28</v>
      </c>
      <c r="AR127" s="140" t="s">
        <v>128</v>
      </c>
      <c r="AT127" s="140" t="s">
        <v>123</v>
      </c>
      <c r="AU127" s="140" t="s">
        <v>85</v>
      </c>
      <c r="AY127" s="14" t="s">
        <v>121</v>
      </c>
      <c r="BE127" s="141">
        <f>IF(N127="základní",J127,0)</f>
        <v>0</v>
      </c>
      <c r="BF127" s="141">
        <f>IF(N127="snížená",J127,0)</f>
        <v>0</v>
      </c>
      <c r="BG127" s="141">
        <f>IF(N127="zákl. přenesená",J127,0)</f>
        <v>0</v>
      </c>
      <c r="BH127" s="141">
        <f>IF(N127="sníž. přenesená",J127,0)</f>
        <v>0</v>
      </c>
      <c r="BI127" s="141">
        <f>IF(N127="nulová",J127,0)</f>
        <v>0</v>
      </c>
      <c r="BJ127" s="14" t="s">
        <v>83</v>
      </c>
      <c r="BK127" s="141">
        <f>ROUND(I127*H127,2)</f>
        <v>0</v>
      </c>
      <c r="BL127" s="14" t="s">
        <v>128</v>
      </c>
      <c r="BM127" s="140" t="s">
        <v>210</v>
      </c>
    </row>
    <row r="128" spans="2:47" s="1" customFormat="1" ht="29.25">
      <c r="B128" s="26"/>
      <c r="D128" s="142" t="s">
        <v>130</v>
      </c>
      <c r="F128" s="143" t="s">
        <v>211</v>
      </c>
      <c r="L128" s="26"/>
      <c r="M128" s="144"/>
      <c r="N128" s="49"/>
      <c r="O128" s="49"/>
      <c r="P128" s="49"/>
      <c r="Q128" s="49"/>
      <c r="R128" s="49"/>
      <c r="S128" s="49"/>
      <c r="T128" s="50"/>
      <c r="AT128" s="14" t="s">
        <v>130</v>
      </c>
      <c r="AU128" s="14" t="s">
        <v>85</v>
      </c>
    </row>
    <row r="129" spans="2:65" s="1" customFormat="1" ht="24" customHeight="1">
      <c r="B129" s="129"/>
      <c r="C129" s="130" t="s">
        <v>138</v>
      </c>
      <c r="D129" s="130" t="s">
        <v>123</v>
      </c>
      <c r="E129" s="131" t="s">
        <v>212</v>
      </c>
      <c r="F129" s="132" t="s">
        <v>213</v>
      </c>
      <c r="G129" s="133" t="s">
        <v>214</v>
      </c>
      <c r="H129" s="134">
        <v>10</v>
      </c>
      <c r="I129" s="135"/>
      <c r="J129" s="135">
        <f>ROUND(I129*H129,2)</f>
        <v>0</v>
      </c>
      <c r="K129" s="132" t="s">
        <v>127</v>
      </c>
      <c r="L129" s="26"/>
      <c r="M129" s="136" t="s">
        <v>1</v>
      </c>
      <c r="N129" s="137" t="s">
        <v>40</v>
      </c>
      <c r="O129" s="138">
        <v>0.368</v>
      </c>
      <c r="P129" s="138">
        <f>O129*H129</f>
        <v>3.6799999999999997</v>
      </c>
      <c r="Q129" s="138">
        <v>0</v>
      </c>
      <c r="R129" s="138">
        <f>Q129*H129</f>
        <v>0</v>
      </c>
      <c r="S129" s="138">
        <v>0</v>
      </c>
      <c r="T129" s="139">
        <f>S129*H129</f>
        <v>0</v>
      </c>
      <c r="AR129" s="140" t="s">
        <v>128</v>
      </c>
      <c r="AT129" s="140" t="s">
        <v>123</v>
      </c>
      <c r="AU129" s="140" t="s">
        <v>85</v>
      </c>
      <c r="AY129" s="14" t="s">
        <v>121</v>
      </c>
      <c r="BE129" s="141">
        <f>IF(N129="základní",J129,0)</f>
        <v>0</v>
      </c>
      <c r="BF129" s="141">
        <f>IF(N129="snížená",J129,0)</f>
        <v>0</v>
      </c>
      <c r="BG129" s="141">
        <f>IF(N129="zákl. přenesená",J129,0)</f>
        <v>0</v>
      </c>
      <c r="BH129" s="141">
        <f>IF(N129="sníž. přenesená",J129,0)</f>
        <v>0</v>
      </c>
      <c r="BI129" s="141">
        <f>IF(N129="nulová",J129,0)</f>
        <v>0</v>
      </c>
      <c r="BJ129" s="14" t="s">
        <v>83</v>
      </c>
      <c r="BK129" s="141">
        <f>ROUND(I129*H129,2)</f>
        <v>0</v>
      </c>
      <c r="BL129" s="14" t="s">
        <v>128</v>
      </c>
      <c r="BM129" s="140" t="s">
        <v>215</v>
      </c>
    </row>
    <row r="130" spans="2:47" s="1" customFormat="1" ht="29.25">
      <c r="B130" s="26"/>
      <c r="D130" s="142" t="s">
        <v>130</v>
      </c>
      <c r="F130" s="143" t="s">
        <v>216</v>
      </c>
      <c r="L130" s="26"/>
      <c r="M130" s="144"/>
      <c r="N130" s="49"/>
      <c r="O130" s="49"/>
      <c r="P130" s="49"/>
      <c r="Q130" s="49"/>
      <c r="R130" s="49"/>
      <c r="S130" s="49"/>
      <c r="T130" s="50"/>
      <c r="AT130" s="14" t="s">
        <v>130</v>
      </c>
      <c r="AU130" s="14" t="s">
        <v>85</v>
      </c>
    </row>
    <row r="131" spans="2:65" s="1" customFormat="1" ht="24" customHeight="1">
      <c r="B131" s="129"/>
      <c r="C131" s="130" t="s">
        <v>128</v>
      </c>
      <c r="D131" s="130" t="s">
        <v>123</v>
      </c>
      <c r="E131" s="131" t="s">
        <v>217</v>
      </c>
      <c r="F131" s="132" t="s">
        <v>218</v>
      </c>
      <c r="G131" s="133" t="s">
        <v>214</v>
      </c>
      <c r="H131" s="134">
        <v>10</v>
      </c>
      <c r="I131" s="135"/>
      <c r="J131" s="135">
        <f>ROUND(I131*H131,2)</f>
        <v>0</v>
      </c>
      <c r="K131" s="132" t="s">
        <v>127</v>
      </c>
      <c r="L131" s="26"/>
      <c r="M131" s="136" t="s">
        <v>1</v>
      </c>
      <c r="N131" s="137" t="s">
        <v>40</v>
      </c>
      <c r="O131" s="138">
        <v>0.083</v>
      </c>
      <c r="P131" s="138">
        <f>O131*H131</f>
        <v>0.8300000000000001</v>
      </c>
      <c r="Q131" s="138">
        <v>0</v>
      </c>
      <c r="R131" s="138">
        <f>Q131*H131</f>
        <v>0</v>
      </c>
      <c r="S131" s="138">
        <v>0</v>
      </c>
      <c r="T131" s="139">
        <f>S131*H131</f>
        <v>0</v>
      </c>
      <c r="AR131" s="140" t="s">
        <v>128</v>
      </c>
      <c r="AT131" s="140" t="s">
        <v>123</v>
      </c>
      <c r="AU131" s="140" t="s">
        <v>85</v>
      </c>
      <c r="AY131" s="14" t="s">
        <v>121</v>
      </c>
      <c r="BE131" s="141">
        <f>IF(N131="základní",J131,0)</f>
        <v>0</v>
      </c>
      <c r="BF131" s="141">
        <f>IF(N131="snížená",J131,0)</f>
        <v>0</v>
      </c>
      <c r="BG131" s="141">
        <f>IF(N131="zákl. přenesená",J131,0)</f>
        <v>0</v>
      </c>
      <c r="BH131" s="141">
        <f>IF(N131="sníž. přenesená",J131,0)</f>
        <v>0</v>
      </c>
      <c r="BI131" s="141">
        <f>IF(N131="nulová",J131,0)</f>
        <v>0</v>
      </c>
      <c r="BJ131" s="14" t="s">
        <v>83</v>
      </c>
      <c r="BK131" s="141">
        <f>ROUND(I131*H131,2)</f>
        <v>0</v>
      </c>
      <c r="BL131" s="14" t="s">
        <v>128</v>
      </c>
      <c r="BM131" s="140" t="s">
        <v>219</v>
      </c>
    </row>
    <row r="132" spans="2:47" s="1" customFormat="1" ht="39">
      <c r="B132" s="26"/>
      <c r="D132" s="142" t="s">
        <v>130</v>
      </c>
      <c r="F132" s="143" t="s">
        <v>220</v>
      </c>
      <c r="L132" s="26"/>
      <c r="M132" s="144"/>
      <c r="N132" s="49"/>
      <c r="O132" s="49"/>
      <c r="P132" s="49"/>
      <c r="Q132" s="49"/>
      <c r="R132" s="49"/>
      <c r="S132" s="49"/>
      <c r="T132" s="50"/>
      <c r="AT132" s="14" t="s">
        <v>130</v>
      </c>
      <c r="AU132" s="14" t="s">
        <v>85</v>
      </c>
    </row>
    <row r="133" spans="2:65" s="1" customFormat="1" ht="16.5" customHeight="1">
      <c r="B133" s="129"/>
      <c r="C133" s="130" t="s">
        <v>136</v>
      </c>
      <c r="D133" s="130" t="s">
        <v>123</v>
      </c>
      <c r="E133" s="131" t="s">
        <v>221</v>
      </c>
      <c r="F133" s="132" t="s">
        <v>222</v>
      </c>
      <c r="G133" s="133" t="s">
        <v>214</v>
      </c>
      <c r="H133" s="134">
        <v>10</v>
      </c>
      <c r="I133" s="135"/>
      <c r="J133" s="135">
        <f>ROUND(I133*H133,2)</f>
        <v>0</v>
      </c>
      <c r="K133" s="132" t="s">
        <v>127</v>
      </c>
      <c r="L133" s="26"/>
      <c r="M133" s="136" t="s">
        <v>1</v>
      </c>
      <c r="N133" s="137" t="s">
        <v>40</v>
      </c>
      <c r="O133" s="138">
        <v>0.652</v>
      </c>
      <c r="P133" s="138">
        <f>O133*H133</f>
        <v>6.5200000000000005</v>
      </c>
      <c r="Q133" s="138">
        <v>0</v>
      </c>
      <c r="R133" s="138">
        <f>Q133*H133</f>
        <v>0</v>
      </c>
      <c r="S133" s="138">
        <v>0</v>
      </c>
      <c r="T133" s="139">
        <f>S133*H133</f>
        <v>0</v>
      </c>
      <c r="AR133" s="140" t="s">
        <v>128</v>
      </c>
      <c r="AT133" s="140" t="s">
        <v>123</v>
      </c>
      <c r="AU133" s="140" t="s">
        <v>85</v>
      </c>
      <c r="AY133" s="14" t="s">
        <v>121</v>
      </c>
      <c r="BE133" s="141">
        <f>IF(N133="základní",J133,0)</f>
        <v>0</v>
      </c>
      <c r="BF133" s="141">
        <f>IF(N133="snížená",J133,0)</f>
        <v>0</v>
      </c>
      <c r="BG133" s="141">
        <f>IF(N133="zákl. přenesená",J133,0)</f>
        <v>0</v>
      </c>
      <c r="BH133" s="141">
        <f>IF(N133="sníž. přenesená",J133,0)</f>
        <v>0</v>
      </c>
      <c r="BI133" s="141">
        <f>IF(N133="nulová",J133,0)</f>
        <v>0</v>
      </c>
      <c r="BJ133" s="14" t="s">
        <v>83</v>
      </c>
      <c r="BK133" s="141">
        <f>ROUND(I133*H133,2)</f>
        <v>0</v>
      </c>
      <c r="BL133" s="14" t="s">
        <v>128</v>
      </c>
      <c r="BM133" s="140" t="s">
        <v>223</v>
      </c>
    </row>
    <row r="134" spans="2:47" s="1" customFormat="1" ht="19.5">
      <c r="B134" s="26"/>
      <c r="D134" s="142" t="s">
        <v>130</v>
      </c>
      <c r="F134" s="143" t="s">
        <v>224</v>
      </c>
      <c r="L134" s="26"/>
      <c r="M134" s="144"/>
      <c r="N134" s="49"/>
      <c r="O134" s="49"/>
      <c r="P134" s="49"/>
      <c r="Q134" s="49"/>
      <c r="R134" s="49"/>
      <c r="S134" s="49"/>
      <c r="T134" s="50"/>
      <c r="AT134" s="14" t="s">
        <v>130</v>
      </c>
      <c r="AU134" s="14" t="s">
        <v>85</v>
      </c>
    </row>
    <row r="135" spans="2:65" s="1" customFormat="1" ht="24" customHeight="1">
      <c r="B135" s="129"/>
      <c r="C135" s="130" t="s">
        <v>152</v>
      </c>
      <c r="D135" s="130" t="s">
        <v>123</v>
      </c>
      <c r="E135" s="131" t="s">
        <v>225</v>
      </c>
      <c r="F135" s="132" t="s">
        <v>226</v>
      </c>
      <c r="G135" s="133" t="s">
        <v>172</v>
      </c>
      <c r="H135" s="134">
        <v>20</v>
      </c>
      <c r="I135" s="135"/>
      <c r="J135" s="135">
        <f>ROUND(I135*H135,2)</f>
        <v>0</v>
      </c>
      <c r="K135" s="132" t="s">
        <v>127</v>
      </c>
      <c r="L135" s="26"/>
      <c r="M135" s="136" t="s">
        <v>1</v>
      </c>
      <c r="N135" s="137" t="s">
        <v>40</v>
      </c>
      <c r="O135" s="138">
        <v>0</v>
      </c>
      <c r="P135" s="138">
        <f>O135*H135</f>
        <v>0</v>
      </c>
      <c r="Q135" s="138">
        <v>0</v>
      </c>
      <c r="R135" s="138">
        <f>Q135*H135</f>
        <v>0</v>
      </c>
      <c r="S135" s="138">
        <v>0</v>
      </c>
      <c r="T135" s="139">
        <f>S135*H135</f>
        <v>0</v>
      </c>
      <c r="AR135" s="140" t="s">
        <v>128</v>
      </c>
      <c r="AT135" s="140" t="s">
        <v>123</v>
      </c>
      <c r="AU135" s="140" t="s">
        <v>85</v>
      </c>
      <c r="AY135" s="14" t="s">
        <v>121</v>
      </c>
      <c r="BE135" s="141">
        <f>IF(N135="základní",J135,0)</f>
        <v>0</v>
      </c>
      <c r="BF135" s="141">
        <f>IF(N135="snížená",J135,0)</f>
        <v>0</v>
      </c>
      <c r="BG135" s="141">
        <f>IF(N135="zákl. přenesená",J135,0)</f>
        <v>0</v>
      </c>
      <c r="BH135" s="141">
        <f>IF(N135="sníž. přenesená",J135,0)</f>
        <v>0</v>
      </c>
      <c r="BI135" s="141">
        <f>IF(N135="nulová",J135,0)</f>
        <v>0</v>
      </c>
      <c r="BJ135" s="14" t="s">
        <v>83</v>
      </c>
      <c r="BK135" s="141">
        <f>ROUND(I135*H135,2)</f>
        <v>0</v>
      </c>
      <c r="BL135" s="14" t="s">
        <v>128</v>
      </c>
      <c r="BM135" s="140" t="s">
        <v>227</v>
      </c>
    </row>
    <row r="136" spans="2:47" s="1" customFormat="1" ht="29.25">
      <c r="B136" s="26"/>
      <c r="D136" s="142" t="s">
        <v>130</v>
      </c>
      <c r="F136" s="143" t="s">
        <v>193</v>
      </c>
      <c r="L136" s="26"/>
      <c r="M136" s="144"/>
      <c r="N136" s="49"/>
      <c r="O136" s="49"/>
      <c r="P136" s="49"/>
      <c r="Q136" s="49"/>
      <c r="R136" s="49"/>
      <c r="S136" s="49"/>
      <c r="T136" s="50"/>
      <c r="AT136" s="14" t="s">
        <v>130</v>
      </c>
      <c r="AU136" s="14" t="s">
        <v>85</v>
      </c>
    </row>
    <row r="137" spans="2:65" s="1" customFormat="1" ht="16.5" customHeight="1">
      <c r="B137" s="129"/>
      <c r="C137" s="130" t="s">
        <v>158</v>
      </c>
      <c r="D137" s="130" t="s">
        <v>123</v>
      </c>
      <c r="E137" s="131" t="s">
        <v>132</v>
      </c>
      <c r="F137" s="132" t="s">
        <v>133</v>
      </c>
      <c r="G137" s="133" t="s">
        <v>126</v>
      </c>
      <c r="H137" s="134">
        <v>50</v>
      </c>
      <c r="I137" s="135"/>
      <c r="J137" s="135">
        <f>ROUND(I137*H137,2)</f>
        <v>0</v>
      </c>
      <c r="K137" s="132" t="s">
        <v>127</v>
      </c>
      <c r="L137" s="26"/>
      <c r="M137" s="136" t="s">
        <v>1</v>
      </c>
      <c r="N137" s="137" t="s">
        <v>40</v>
      </c>
      <c r="O137" s="138">
        <v>0.018</v>
      </c>
      <c r="P137" s="138">
        <f>O137*H137</f>
        <v>0.8999999999999999</v>
      </c>
      <c r="Q137" s="138">
        <v>0</v>
      </c>
      <c r="R137" s="138">
        <f>Q137*H137</f>
        <v>0</v>
      </c>
      <c r="S137" s="138">
        <v>0</v>
      </c>
      <c r="T137" s="139">
        <f>S137*H137</f>
        <v>0</v>
      </c>
      <c r="AR137" s="140" t="s">
        <v>128</v>
      </c>
      <c r="AT137" s="140" t="s">
        <v>123</v>
      </c>
      <c r="AU137" s="140" t="s">
        <v>85</v>
      </c>
      <c r="AY137" s="14" t="s">
        <v>121</v>
      </c>
      <c r="BE137" s="141">
        <f>IF(N137="základní",J137,0)</f>
        <v>0</v>
      </c>
      <c r="BF137" s="141">
        <f>IF(N137="snížená",J137,0)</f>
        <v>0</v>
      </c>
      <c r="BG137" s="141">
        <f>IF(N137="zákl. přenesená",J137,0)</f>
        <v>0</v>
      </c>
      <c r="BH137" s="141">
        <f>IF(N137="sníž. přenesená",J137,0)</f>
        <v>0</v>
      </c>
      <c r="BI137" s="141">
        <f>IF(N137="nulová",J137,0)</f>
        <v>0</v>
      </c>
      <c r="BJ137" s="14" t="s">
        <v>83</v>
      </c>
      <c r="BK137" s="141">
        <f>ROUND(I137*H137,2)</f>
        <v>0</v>
      </c>
      <c r="BL137" s="14" t="s">
        <v>128</v>
      </c>
      <c r="BM137" s="140" t="s">
        <v>134</v>
      </c>
    </row>
    <row r="138" spans="2:47" s="1" customFormat="1" ht="19.5">
      <c r="B138" s="26"/>
      <c r="D138" s="142" t="s">
        <v>130</v>
      </c>
      <c r="F138" s="143" t="s">
        <v>135</v>
      </c>
      <c r="L138" s="26"/>
      <c r="M138" s="144"/>
      <c r="N138" s="49"/>
      <c r="O138" s="49"/>
      <c r="P138" s="49"/>
      <c r="Q138" s="49"/>
      <c r="R138" s="49"/>
      <c r="S138" s="49"/>
      <c r="T138" s="50"/>
      <c r="AT138" s="14" t="s">
        <v>130</v>
      </c>
      <c r="AU138" s="14" t="s">
        <v>85</v>
      </c>
    </row>
    <row r="139" spans="2:63" s="11" customFormat="1" ht="22.9" customHeight="1">
      <c r="B139" s="117"/>
      <c r="D139" s="118" t="s">
        <v>74</v>
      </c>
      <c r="E139" s="127" t="s">
        <v>136</v>
      </c>
      <c r="F139" s="127" t="s">
        <v>137</v>
      </c>
      <c r="J139" s="128">
        <f>BK139</f>
        <v>0</v>
      </c>
      <c r="L139" s="117"/>
      <c r="M139" s="121"/>
      <c r="N139" s="122"/>
      <c r="O139" s="122"/>
      <c r="P139" s="123">
        <f>SUM(P140:P145)</f>
        <v>6.65</v>
      </c>
      <c r="Q139" s="122"/>
      <c r="R139" s="123">
        <f>SUM(R140:R145)</f>
        <v>0</v>
      </c>
      <c r="S139" s="122"/>
      <c r="T139" s="124">
        <f>SUM(T140:T145)</f>
        <v>0</v>
      </c>
      <c r="AR139" s="118" t="s">
        <v>83</v>
      </c>
      <c r="AT139" s="125" t="s">
        <v>74</v>
      </c>
      <c r="AU139" s="125" t="s">
        <v>83</v>
      </c>
      <c r="AY139" s="118" t="s">
        <v>121</v>
      </c>
      <c r="BK139" s="126">
        <f>SUM(BK140:BK145)</f>
        <v>0</v>
      </c>
    </row>
    <row r="140" spans="2:65" s="1" customFormat="1" ht="16.5" customHeight="1">
      <c r="B140" s="129"/>
      <c r="C140" s="130" t="s">
        <v>163</v>
      </c>
      <c r="D140" s="130" t="s">
        <v>123</v>
      </c>
      <c r="E140" s="131" t="s">
        <v>228</v>
      </c>
      <c r="F140" s="132" t="s">
        <v>229</v>
      </c>
      <c r="G140" s="133" t="s">
        <v>126</v>
      </c>
      <c r="H140" s="134">
        <v>50</v>
      </c>
      <c r="I140" s="135"/>
      <c r="J140" s="135">
        <f>ROUND(I140*H140,2)</f>
        <v>0</v>
      </c>
      <c r="K140" s="132" t="s">
        <v>127</v>
      </c>
      <c r="L140" s="26"/>
      <c r="M140" s="136" t="s">
        <v>1</v>
      </c>
      <c r="N140" s="137" t="s">
        <v>40</v>
      </c>
      <c r="O140" s="138">
        <v>0.026</v>
      </c>
      <c r="P140" s="138">
        <f>O140*H140</f>
        <v>1.3</v>
      </c>
      <c r="Q140" s="138">
        <v>0</v>
      </c>
      <c r="R140" s="138">
        <f>Q140*H140</f>
        <v>0</v>
      </c>
      <c r="S140" s="138">
        <v>0</v>
      </c>
      <c r="T140" s="139">
        <f>S140*H140</f>
        <v>0</v>
      </c>
      <c r="AR140" s="140" t="s">
        <v>128</v>
      </c>
      <c r="AT140" s="140" t="s">
        <v>123</v>
      </c>
      <c r="AU140" s="140" t="s">
        <v>85</v>
      </c>
      <c r="AY140" s="14" t="s">
        <v>121</v>
      </c>
      <c r="BE140" s="141">
        <f>IF(N140="základní",J140,0)</f>
        <v>0</v>
      </c>
      <c r="BF140" s="141">
        <f>IF(N140="snížená",J140,0)</f>
        <v>0</v>
      </c>
      <c r="BG140" s="141">
        <f>IF(N140="zákl. přenesená",J140,0)</f>
        <v>0</v>
      </c>
      <c r="BH140" s="141">
        <f>IF(N140="sníž. přenesená",J140,0)</f>
        <v>0</v>
      </c>
      <c r="BI140" s="141">
        <f>IF(N140="nulová",J140,0)</f>
        <v>0</v>
      </c>
      <c r="BJ140" s="14" t="s">
        <v>83</v>
      </c>
      <c r="BK140" s="141">
        <f>ROUND(I140*H140,2)</f>
        <v>0</v>
      </c>
      <c r="BL140" s="14" t="s">
        <v>128</v>
      </c>
      <c r="BM140" s="140" t="s">
        <v>230</v>
      </c>
    </row>
    <row r="141" spans="2:47" s="1" customFormat="1" ht="19.5">
      <c r="B141" s="26"/>
      <c r="D141" s="142" t="s">
        <v>130</v>
      </c>
      <c r="F141" s="143" t="s">
        <v>231</v>
      </c>
      <c r="L141" s="26"/>
      <c r="M141" s="144"/>
      <c r="N141" s="49"/>
      <c r="O141" s="49"/>
      <c r="P141" s="49"/>
      <c r="Q141" s="49"/>
      <c r="R141" s="49"/>
      <c r="S141" s="49"/>
      <c r="T141" s="50"/>
      <c r="AT141" s="14" t="s">
        <v>130</v>
      </c>
      <c r="AU141" s="14" t="s">
        <v>85</v>
      </c>
    </row>
    <row r="142" spans="2:65" s="1" customFormat="1" ht="16.5" customHeight="1">
      <c r="B142" s="129"/>
      <c r="C142" s="130" t="s">
        <v>150</v>
      </c>
      <c r="D142" s="130" t="s">
        <v>123</v>
      </c>
      <c r="E142" s="131" t="s">
        <v>139</v>
      </c>
      <c r="F142" s="132" t="s">
        <v>140</v>
      </c>
      <c r="G142" s="133" t="s">
        <v>126</v>
      </c>
      <c r="H142" s="134">
        <v>50</v>
      </c>
      <c r="I142" s="135"/>
      <c r="J142" s="135">
        <f>ROUND(I142*H142,2)</f>
        <v>0</v>
      </c>
      <c r="K142" s="132" t="s">
        <v>127</v>
      </c>
      <c r="L142" s="26"/>
      <c r="M142" s="136" t="s">
        <v>1</v>
      </c>
      <c r="N142" s="137" t="s">
        <v>40</v>
      </c>
      <c r="O142" s="138">
        <v>0.024</v>
      </c>
      <c r="P142" s="138">
        <f>O142*H142</f>
        <v>1.2</v>
      </c>
      <c r="Q142" s="138">
        <v>0</v>
      </c>
      <c r="R142" s="138">
        <f>Q142*H142</f>
        <v>0</v>
      </c>
      <c r="S142" s="138">
        <v>0</v>
      </c>
      <c r="T142" s="139">
        <f>S142*H142</f>
        <v>0</v>
      </c>
      <c r="AR142" s="140" t="s">
        <v>128</v>
      </c>
      <c r="AT142" s="140" t="s">
        <v>123</v>
      </c>
      <c r="AU142" s="140" t="s">
        <v>85</v>
      </c>
      <c r="AY142" s="14" t="s">
        <v>121</v>
      </c>
      <c r="BE142" s="141">
        <f>IF(N142="základní",J142,0)</f>
        <v>0</v>
      </c>
      <c r="BF142" s="141">
        <f>IF(N142="snížená",J142,0)</f>
        <v>0</v>
      </c>
      <c r="BG142" s="141">
        <f>IF(N142="zákl. přenesená",J142,0)</f>
        <v>0</v>
      </c>
      <c r="BH142" s="141">
        <f>IF(N142="sníž. přenesená",J142,0)</f>
        <v>0</v>
      </c>
      <c r="BI142" s="141">
        <f>IF(N142="nulová",J142,0)</f>
        <v>0</v>
      </c>
      <c r="BJ142" s="14" t="s">
        <v>83</v>
      </c>
      <c r="BK142" s="141">
        <f>ROUND(I142*H142,2)</f>
        <v>0</v>
      </c>
      <c r="BL142" s="14" t="s">
        <v>128</v>
      </c>
      <c r="BM142" s="140" t="s">
        <v>141</v>
      </c>
    </row>
    <row r="143" spans="2:47" s="1" customFormat="1" ht="19.5">
      <c r="B143" s="26"/>
      <c r="D143" s="142" t="s">
        <v>130</v>
      </c>
      <c r="F143" s="143" t="s">
        <v>142</v>
      </c>
      <c r="L143" s="26"/>
      <c r="M143" s="144"/>
      <c r="N143" s="49"/>
      <c r="O143" s="49"/>
      <c r="P143" s="49"/>
      <c r="Q143" s="49"/>
      <c r="R143" s="49"/>
      <c r="S143" s="49"/>
      <c r="T143" s="50"/>
      <c r="AT143" s="14" t="s">
        <v>130</v>
      </c>
      <c r="AU143" s="14" t="s">
        <v>85</v>
      </c>
    </row>
    <row r="144" spans="2:65" s="1" customFormat="1" ht="24" customHeight="1">
      <c r="B144" s="129"/>
      <c r="C144" s="130" t="s">
        <v>175</v>
      </c>
      <c r="D144" s="130" t="s">
        <v>123</v>
      </c>
      <c r="E144" s="131" t="s">
        <v>146</v>
      </c>
      <c r="F144" s="132" t="s">
        <v>147</v>
      </c>
      <c r="G144" s="133" t="s">
        <v>126</v>
      </c>
      <c r="H144" s="134">
        <v>50</v>
      </c>
      <c r="I144" s="135"/>
      <c r="J144" s="135">
        <f>ROUND(I144*H144,2)</f>
        <v>0</v>
      </c>
      <c r="K144" s="132" t="s">
        <v>127</v>
      </c>
      <c r="L144" s="26"/>
      <c r="M144" s="136" t="s">
        <v>1</v>
      </c>
      <c r="N144" s="137" t="s">
        <v>40</v>
      </c>
      <c r="O144" s="138">
        <v>0.083</v>
      </c>
      <c r="P144" s="138">
        <f>O144*H144</f>
        <v>4.15</v>
      </c>
      <c r="Q144" s="138">
        <v>0</v>
      </c>
      <c r="R144" s="138">
        <f>Q144*H144</f>
        <v>0</v>
      </c>
      <c r="S144" s="138">
        <v>0</v>
      </c>
      <c r="T144" s="139">
        <f>S144*H144</f>
        <v>0</v>
      </c>
      <c r="AR144" s="140" t="s">
        <v>128</v>
      </c>
      <c r="AT144" s="140" t="s">
        <v>123</v>
      </c>
      <c r="AU144" s="140" t="s">
        <v>85</v>
      </c>
      <c r="AY144" s="14" t="s">
        <v>121</v>
      </c>
      <c r="BE144" s="141">
        <f>IF(N144="základní",J144,0)</f>
        <v>0</v>
      </c>
      <c r="BF144" s="141">
        <f>IF(N144="snížená",J144,0)</f>
        <v>0</v>
      </c>
      <c r="BG144" s="141">
        <f>IF(N144="zákl. přenesená",J144,0)</f>
        <v>0</v>
      </c>
      <c r="BH144" s="141">
        <f>IF(N144="sníž. přenesená",J144,0)</f>
        <v>0</v>
      </c>
      <c r="BI144" s="141">
        <f>IF(N144="nulová",J144,0)</f>
        <v>0</v>
      </c>
      <c r="BJ144" s="14" t="s">
        <v>83</v>
      </c>
      <c r="BK144" s="141">
        <f>ROUND(I144*H144,2)</f>
        <v>0</v>
      </c>
      <c r="BL144" s="14" t="s">
        <v>128</v>
      </c>
      <c r="BM144" s="140" t="s">
        <v>232</v>
      </c>
    </row>
    <row r="145" spans="2:47" s="1" customFormat="1" ht="29.25">
      <c r="B145" s="26"/>
      <c r="D145" s="142" t="s">
        <v>130</v>
      </c>
      <c r="F145" s="143" t="s">
        <v>149</v>
      </c>
      <c r="L145" s="26"/>
      <c r="M145" s="144"/>
      <c r="N145" s="49"/>
      <c r="O145" s="49"/>
      <c r="P145" s="49"/>
      <c r="Q145" s="49"/>
      <c r="R145" s="49"/>
      <c r="S145" s="49"/>
      <c r="T145" s="50"/>
      <c r="AT145" s="14" t="s">
        <v>130</v>
      </c>
      <c r="AU145" s="14" t="s">
        <v>85</v>
      </c>
    </row>
    <row r="146" spans="2:63" s="11" customFormat="1" ht="22.9" customHeight="1">
      <c r="B146" s="117"/>
      <c r="D146" s="118" t="s">
        <v>74</v>
      </c>
      <c r="E146" s="127" t="s">
        <v>150</v>
      </c>
      <c r="F146" s="127" t="s">
        <v>151</v>
      </c>
      <c r="J146" s="128">
        <f>BK146</f>
        <v>0</v>
      </c>
      <c r="L146" s="117"/>
      <c r="M146" s="121"/>
      <c r="N146" s="122"/>
      <c r="O146" s="122"/>
      <c r="P146" s="123">
        <f>SUM(P147:P150)</f>
        <v>0.7424999999999999</v>
      </c>
      <c r="Q146" s="122"/>
      <c r="R146" s="123">
        <f>SUM(R147:R150)</f>
        <v>0.00055</v>
      </c>
      <c r="S146" s="122"/>
      <c r="T146" s="124">
        <f>SUM(T147:T150)</f>
        <v>0</v>
      </c>
      <c r="AR146" s="118" t="s">
        <v>83</v>
      </c>
      <c r="AT146" s="125" t="s">
        <v>74</v>
      </c>
      <c r="AU146" s="125" t="s">
        <v>83</v>
      </c>
      <c r="AY146" s="118" t="s">
        <v>121</v>
      </c>
      <c r="BK146" s="126">
        <f>SUM(BK147:BK150)</f>
        <v>0</v>
      </c>
    </row>
    <row r="147" spans="2:65" s="1" customFormat="1" ht="24" customHeight="1">
      <c r="B147" s="129"/>
      <c r="C147" s="130" t="s">
        <v>184</v>
      </c>
      <c r="D147" s="130" t="s">
        <v>123</v>
      </c>
      <c r="E147" s="131" t="s">
        <v>153</v>
      </c>
      <c r="F147" s="132" t="s">
        <v>154</v>
      </c>
      <c r="G147" s="133" t="s">
        <v>155</v>
      </c>
      <c r="H147" s="134">
        <v>2.5</v>
      </c>
      <c r="I147" s="135"/>
      <c r="J147" s="135">
        <f>ROUND(I147*H147,2)</f>
        <v>0</v>
      </c>
      <c r="K147" s="132" t="s">
        <v>127</v>
      </c>
      <c r="L147" s="26"/>
      <c r="M147" s="136" t="s">
        <v>1</v>
      </c>
      <c r="N147" s="137" t="s">
        <v>40</v>
      </c>
      <c r="O147" s="138">
        <v>0.15</v>
      </c>
      <c r="P147" s="138">
        <f>O147*H147</f>
        <v>0.375</v>
      </c>
      <c r="Q147" s="138">
        <v>0</v>
      </c>
      <c r="R147" s="138">
        <f>Q147*H147</f>
        <v>0</v>
      </c>
      <c r="S147" s="138">
        <v>0</v>
      </c>
      <c r="T147" s="139">
        <f>S147*H147</f>
        <v>0</v>
      </c>
      <c r="AR147" s="140" t="s">
        <v>128</v>
      </c>
      <c r="AT147" s="140" t="s">
        <v>123</v>
      </c>
      <c r="AU147" s="140" t="s">
        <v>85</v>
      </c>
      <c r="AY147" s="14" t="s">
        <v>121</v>
      </c>
      <c r="BE147" s="141">
        <f>IF(N147="základní",J147,0)</f>
        <v>0</v>
      </c>
      <c r="BF147" s="141">
        <f>IF(N147="snížená",J147,0)</f>
        <v>0</v>
      </c>
      <c r="BG147" s="141">
        <f>IF(N147="zákl. přenesená",J147,0)</f>
        <v>0</v>
      </c>
      <c r="BH147" s="141">
        <f>IF(N147="sníž. přenesená",J147,0)</f>
        <v>0</v>
      </c>
      <c r="BI147" s="141">
        <f>IF(N147="nulová",J147,0)</f>
        <v>0</v>
      </c>
      <c r="BJ147" s="14" t="s">
        <v>83</v>
      </c>
      <c r="BK147" s="141">
        <f>ROUND(I147*H147,2)</f>
        <v>0</v>
      </c>
      <c r="BL147" s="14" t="s">
        <v>128</v>
      </c>
      <c r="BM147" s="140" t="s">
        <v>156</v>
      </c>
    </row>
    <row r="148" spans="2:47" s="1" customFormat="1" ht="19.5">
      <c r="B148" s="26"/>
      <c r="D148" s="142" t="s">
        <v>130</v>
      </c>
      <c r="F148" s="143" t="s">
        <v>157</v>
      </c>
      <c r="L148" s="26"/>
      <c r="M148" s="144"/>
      <c r="N148" s="49"/>
      <c r="O148" s="49"/>
      <c r="P148" s="49"/>
      <c r="Q148" s="49"/>
      <c r="R148" s="49"/>
      <c r="S148" s="49"/>
      <c r="T148" s="50"/>
      <c r="AT148" s="14" t="s">
        <v>130</v>
      </c>
      <c r="AU148" s="14" t="s">
        <v>85</v>
      </c>
    </row>
    <row r="149" spans="2:65" s="1" customFormat="1" ht="24" customHeight="1">
      <c r="B149" s="129"/>
      <c r="C149" s="130" t="s">
        <v>189</v>
      </c>
      <c r="D149" s="130" t="s">
        <v>123</v>
      </c>
      <c r="E149" s="131" t="s">
        <v>159</v>
      </c>
      <c r="F149" s="132" t="s">
        <v>160</v>
      </c>
      <c r="G149" s="133" t="s">
        <v>155</v>
      </c>
      <c r="H149" s="134">
        <v>2.5</v>
      </c>
      <c r="I149" s="135"/>
      <c r="J149" s="135">
        <f>ROUND(I149*H149,2)</f>
        <v>0</v>
      </c>
      <c r="K149" s="132" t="s">
        <v>127</v>
      </c>
      <c r="L149" s="26"/>
      <c r="M149" s="136" t="s">
        <v>1</v>
      </c>
      <c r="N149" s="137" t="s">
        <v>40</v>
      </c>
      <c r="O149" s="138">
        <v>0.147</v>
      </c>
      <c r="P149" s="138">
        <f>O149*H149</f>
        <v>0.3675</v>
      </c>
      <c r="Q149" s="138">
        <v>0.00022</v>
      </c>
      <c r="R149" s="138">
        <f>Q149*H149</f>
        <v>0.00055</v>
      </c>
      <c r="S149" s="138">
        <v>0</v>
      </c>
      <c r="T149" s="139">
        <f>S149*H149</f>
        <v>0</v>
      </c>
      <c r="AR149" s="140" t="s">
        <v>128</v>
      </c>
      <c r="AT149" s="140" t="s">
        <v>123</v>
      </c>
      <c r="AU149" s="140" t="s">
        <v>85</v>
      </c>
      <c r="AY149" s="14" t="s">
        <v>121</v>
      </c>
      <c r="BE149" s="141">
        <f>IF(N149="základní",J149,0)</f>
        <v>0</v>
      </c>
      <c r="BF149" s="141">
        <f>IF(N149="snížená",J149,0)</f>
        <v>0</v>
      </c>
      <c r="BG149" s="141">
        <f>IF(N149="zákl. přenesená",J149,0)</f>
        <v>0</v>
      </c>
      <c r="BH149" s="141">
        <f>IF(N149="sníž. přenesená",J149,0)</f>
        <v>0</v>
      </c>
      <c r="BI149" s="141">
        <f>IF(N149="nulová",J149,0)</f>
        <v>0</v>
      </c>
      <c r="BJ149" s="14" t="s">
        <v>83</v>
      </c>
      <c r="BK149" s="141">
        <f>ROUND(I149*H149,2)</f>
        <v>0</v>
      </c>
      <c r="BL149" s="14" t="s">
        <v>128</v>
      </c>
      <c r="BM149" s="140" t="s">
        <v>161</v>
      </c>
    </row>
    <row r="150" spans="2:47" s="1" customFormat="1" ht="39">
      <c r="B150" s="26"/>
      <c r="D150" s="142" t="s">
        <v>130</v>
      </c>
      <c r="F150" s="143" t="s">
        <v>162</v>
      </c>
      <c r="L150" s="26"/>
      <c r="M150" s="144"/>
      <c r="N150" s="49"/>
      <c r="O150" s="49"/>
      <c r="P150" s="49"/>
      <c r="Q150" s="49"/>
      <c r="R150" s="49"/>
      <c r="S150" s="49"/>
      <c r="T150" s="50"/>
      <c r="AT150" s="14" t="s">
        <v>130</v>
      </c>
      <c r="AU150" s="14" t="s">
        <v>85</v>
      </c>
    </row>
    <row r="151" spans="2:63" s="11" customFormat="1" ht="22.9" customHeight="1">
      <c r="B151" s="117"/>
      <c r="D151" s="118" t="s">
        <v>74</v>
      </c>
      <c r="E151" s="127" t="s">
        <v>168</v>
      </c>
      <c r="F151" s="127" t="s">
        <v>169</v>
      </c>
      <c r="J151" s="128">
        <f>BK151</f>
        <v>0</v>
      </c>
      <c r="L151" s="117"/>
      <c r="M151" s="121"/>
      <c r="N151" s="122"/>
      <c r="O151" s="122"/>
      <c r="P151" s="123">
        <f>SUM(P152:P163)</f>
        <v>2.06172</v>
      </c>
      <c r="Q151" s="122"/>
      <c r="R151" s="123">
        <f>SUM(R152:R163)</f>
        <v>0</v>
      </c>
      <c r="S151" s="122"/>
      <c r="T151" s="124">
        <f>SUM(T152:T163)</f>
        <v>0</v>
      </c>
      <c r="AR151" s="118" t="s">
        <v>83</v>
      </c>
      <c r="AT151" s="125" t="s">
        <v>74</v>
      </c>
      <c r="AU151" s="125" t="s">
        <v>83</v>
      </c>
      <c r="AY151" s="118" t="s">
        <v>121</v>
      </c>
      <c r="BK151" s="126">
        <f>SUM(BK152:BK163)</f>
        <v>0</v>
      </c>
    </row>
    <row r="152" spans="2:65" s="1" customFormat="1" ht="16.5" customHeight="1">
      <c r="B152" s="129"/>
      <c r="C152" s="130" t="s">
        <v>196</v>
      </c>
      <c r="D152" s="130" t="s">
        <v>123</v>
      </c>
      <c r="E152" s="131" t="s">
        <v>170</v>
      </c>
      <c r="F152" s="132" t="s">
        <v>171</v>
      </c>
      <c r="G152" s="133" t="s">
        <v>172</v>
      </c>
      <c r="H152" s="134">
        <v>9.96</v>
      </c>
      <c r="I152" s="135"/>
      <c r="J152" s="135">
        <f>ROUND(I152*H152,2)</f>
        <v>0</v>
      </c>
      <c r="K152" s="132" t="s">
        <v>127</v>
      </c>
      <c r="L152" s="26"/>
      <c r="M152" s="136" t="s">
        <v>1</v>
      </c>
      <c r="N152" s="137" t="s">
        <v>40</v>
      </c>
      <c r="O152" s="138">
        <v>0.03</v>
      </c>
      <c r="P152" s="138">
        <f>O152*H152</f>
        <v>0.2988</v>
      </c>
      <c r="Q152" s="138">
        <v>0</v>
      </c>
      <c r="R152" s="138">
        <f>Q152*H152</f>
        <v>0</v>
      </c>
      <c r="S152" s="138">
        <v>0</v>
      </c>
      <c r="T152" s="139">
        <f>S152*H152</f>
        <v>0</v>
      </c>
      <c r="AR152" s="140" t="s">
        <v>128</v>
      </c>
      <c r="AT152" s="140" t="s">
        <v>123</v>
      </c>
      <c r="AU152" s="140" t="s">
        <v>85</v>
      </c>
      <c r="AY152" s="14" t="s">
        <v>121</v>
      </c>
      <c r="BE152" s="141">
        <f>IF(N152="základní",J152,0)</f>
        <v>0</v>
      </c>
      <c r="BF152" s="141">
        <f>IF(N152="snížená",J152,0)</f>
        <v>0</v>
      </c>
      <c r="BG152" s="141">
        <f>IF(N152="zákl. přenesená",J152,0)</f>
        <v>0</v>
      </c>
      <c r="BH152" s="141">
        <f>IF(N152="sníž. přenesená",J152,0)</f>
        <v>0</v>
      </c>
      <c r="BI152" s="141">
        <f>IF(N152="nulová",J152,0)</f>
        <v>0</v>
      </c>
      <c r="BJ152" s="14" t="s">
        <v>83</v>
      </c>
      <c r="BK152" s="141">
        <f>ROUND(I152*H152,2)</f>
        <v>0</v>
      </c>
      <c r="BL152" s="14" t="s">
        <v>128</v>
      </c>
      <c r="BM152" s="140" t="s">
        <v>173</v>
      </c>
    </row>
    <row r="153" spans="2:47" s="1" customFormat="1" ht="19.5">
      <c r="B153" s="26"/>
      <c r="D153" s="142" t="s">
        <v>130</v>
      </c>
      <c r="F153" s="143" t="s">
        <v>174</v>
      </c>
      <c r="L153" s="26"/>
      <c r="M153" s="144"/>
      <c r="N153" s="49"/>
      <c r="O153" s="49"/>
      <c r="P153" s="49"/>
      <c r="Q153" s="49"/>
      <c r="R153" s="49"/>
      <c r="S153" s="49"/>
      <c r="T153" s="50"/>
      <c r="AT153" s="14" t="s">
        <v>130</v>
      </c>
      <c r="AU153" s="14" t="s">
        <v>85</v>
      </c>
    </row>
    <row r="154" spans="2:65" s="1" customFormat="1" ht="24" customHeight="1">
      <c r="B154" s="129"/>
      <c r="C154" s="130" t="s">
        <v>201</v>
      </c>
      <c r="D154" s="130" t="s">
        <v>123</v>
      </c>
      <c r="E154" s="131" t="s">
        <v>176</v>
      </c>
      <c r="F154" s="132" t="s">
        <v>177</v>
      </c>
      <c r="G154" s="133" t="s">
        <v>172</v>
      </c>
      <c r="H154" s="134">
        <v>89.64</v>
      </c>
      <c r="I154" s="135"/>
      <c r="J154" s="135">
        <f>ROUND(I154*H154,2)</f>
        <v>0</v>
      </c>
      <c r="K154" s="132" t="s">
        <v>127</v>
      </c>
      <c r="L154" s="26"/>
      <c r="M154" s="136" t="s">
        <v>1</v>
      </c>
      <c r="N154" s="137" t="s">
        <v>40</v>
      </c>
      <c r="O154" s="138">
        <v>0.002</v>
      </c>
      <c r="P154" s="138">
        <f>O154*H154</f>
        <v>0.17928</v>
      </c>
      <c r="Q154" s="138">
        <v>0</v>
      </c>
      <c r="R154" s="138">
        <f>Q154*H154</f>
        <v>0</v>
      </c>
      <c r="S154" s="138">
        <v>0</v>
      </c>
      <c r="T154" s="139">
        <f>S154*H154</f>
        <v>0</v>
      </c>
      <c r="AR154" s="140" t="s">
        <v>128</v>
      </c>
      <c r="AT154" s="140" t="s">
        <v>123</v>
      </c>
      <c r="AU154" s="140" t="s">
        <v>85</v>
      </c>
      <c r="AY154" s="14" t="s">
        <v>121</v>
      </c>
      <c r="BE154" s="141">
        <f>IF(N154="základní",J154,0)</f>
        <v>0</v>
      </c>
      <c r="BF154" s="141">
        <f>IF(N154="snížená",J154,0)</f>
        <v>0</v>
      </c>
      <c r="BG154" s="141">
        <f>IF(N154="zákl. přenesená",J154,0)</f>
        <v>0</v>
      </c>
      <c r="BH154" s="141">
        <f>IF(N154="sníž. přenesená",J154,0)</f>
        <v>0</v>
      </c>
      <c r="BI154" s="141">
        <f>IF(N154="nulová",J154,0)</f>
        <v>0</v>
      </c>
      <c r="BJ154" s="14" t="s">
        <v>83</v>
      </c>
      <c r="BK154" s="141">
        <f>ROUND(I154*H154,2)</f>
        <v>0</v>
      </c>
      <c r="BL154" s="14" t="s">
        <v>128</v>
      </c>
      <c r="BM154" s="140" t="s">
        <v>178</v>
      </c>
    </row>
    <row r="155" spans="2:47" s="1" customFormat="1" ht="29.25">
      <c r="B155" s="26"/>
      <c r="D155" s="142" t="s">
        <v>130</v>
      </c>
      <c r="F155" s="143" t="s">
        <v>179</v>
      </c>
      <c r="L155" s="26"/>
      <c r="M155" s="144"/>
      <c r="N155" s="49"/>
      <c r="O155" s="49"/>
      <c r="P155" s="49"/>
      <c r="Q155" s="49"/>
      <c r="R155" s="49"/>
      <c r="S155" s="49"/>
      <c r="T155" s="50"/>
      <c r="AT155" s="14" t="s">
        <v>130</v>
      </c>
      <c r="AU155" s="14" t="s">
        <v>85</v>
      </c>
    </row>
    <row r="156" spans="2:47" s="1" customFormat="1" ht="19.5">
      <c r="B156" s="26"/>
      <c r="D156" s="142" t="s">
        <v>180</v>
      </c>
      <c r="F156" s="145" t="s">
        <v>181</v>
      </c>
      <c r="L156" s="26"/>
      <c r="M156" s="144"/>
      <c r="N156" s="49"/>
      <c r="O156" s="49"/>
      <c r="P156" s="49"/>
      <c r="Q156" s="49"/>
      <c r="R156" s="49"/>
      <c r="S156" s="49"/>
      <c r="T156" s="50"/>
      <c r="AT156" s="14" t="s">
        <v>180</v>
      </c>
      <c r="AU156" s="14" t="s">
        <v>85</v>
      </c>
    </row>
    <row r="157" spans="2:51" s="12" customFormat="1" ht="12">
      <c r="B157" s="146"/>
      <c r="D157" s="142" t="s">
        <v>182</v>
      </c>
      <c r="F157" s="147" t="s">
        <v>233</v>
      </c>
      <c r="H157" s="148">
        <v>89.64</v>
      </c>
      <c r="L157" s="146"/>
      <c r="M157" s="149"/>
      <c r="N157" s="150"/>
      <c r="O157" s="150"/>
      <c r="P157" s="150"/>
      <c r="Q157" s="150"/>
      <c r="R157" s="150"/>
      <c r="S157" s="150"/>
      <c r="T157" s="151"/>
      <c r="AT157" s="152" t="s">
        <v>182</v>
      </c>
      <c r="AU157" s="152" t="s">
        <v>85</v>
      </c>
      <c r="AV157" s="12" t="s">
        <v>85</v>
      </c>
      <c r="AW157" s="12" t="s">
        <v>3</v>
      </c>
      <c r="AX157" s="12" t="s">
        <v>83</v>
      </c>
      <c r="AY157" s="152" t="s">
        <v>121</v>
      </c>
    </row>
    <row r="158" spans="2:65" s="1" customFormat="1" ht="24" customHeight="1">
      <c r="B158" s="129"/>
      <c r="C158" s="130" t="s">
        <v>8</v>
      </c>
      <c r="D158" s="130" t="s">
        <v>123</v>
      </c>
      <c r="E158" s="131" t="s">
        <v>185</v>
      </c>
      <c r="F158" s="132" t="s">
        <v>186</v>
      </c>
      <c r="G158" s="133" t="s">
        <v>172</v>
      </c>
      <c r="H158" s="134">
        <v>9.96</v>
      </c>
      <c r="I158" s="135"/>
      <c r="J158" s="135">
        <f>ROUND(I158*H158,2)</f>
        <v>0</v>
      </c>
      <c r="K158" s="132" t="s">
        <v>127</v>
      </c>
      <c r="L158" s="26"/>
      <c r="M158" s="136" t="s">
        <v>1</v>
      </c>
      <c r="N158" s="137" t="s">
        <v>40</v>
      </c>
      <c r="O158" s="138">
        <v>0.159</v>
      </c>
      <c r="P158" s="138">
        <f>O158*H158</f>
        <v>1.5836400000000002</v>
      </c>
      <c r="Q158" s="138">
        <v>0</v>
      </c>
      <c r="R158" s="138">
        <f>Q158*H158</f>
        <v>0</v>
      </c>
      <c r="S158" s="138">
        <v>0</v>
      </c>
      <c r="T158" s="139">
        <f>S158*H158</f>
        <v>0</v>
      </c>
      <c r="AR158" s="140" t="s">
        <v>128</v>
      </c>
      <c r="AT158" s="140" t="s">
        <v>123</v>
      </c>
      <c r="AU158" s="140" t="s">
        <v>85</v>
      </c>
      <c r="AY158" s="14" t="s">
        <v>121</v>
      </c>
      <c r="BE158" s="141">
        <f>IF(N158="základní",J158,0)</f>
        <v>0</v>
      </c>
      <c r="BF158" s="141">
        <f>IF(N158="snížená",J158,0)</f>
        <v>0</v>
      </c>
      <c r="BG158" s="141">
        <f>IF(N158="zákl. přenesená",J158,0)</f>
        <v>0</v>
      </c>
      <c r="BH158" s="141">
        <f>IF(N158="sníž. přenesená",J158,0)</f>
        <v>0</v>
      </c>
      <c r="BI158" s="141">
        <f>IF(N158="nulová",J158,0)</f>
        <v>0</v>
      </c>
      <c r="BJ158" s="14" t="s">
        <v>83</v>
      </c>
      <c r="BK158" s="141">
        <f>ROUND(I158*H158,2)</f>
        <v>0</v>
      </c>
      <c r="BL158" s="14" t="s">
        <v>128</v>
      </c>
      <c r="BM158" s="140" t="s">
        <v>187</v>
      </c>
    </row>
    <row r="159" spans="2:47" s="1" customFormat="1" ht="12">
      <c r="B159" s="26"/>
      <c r="D159" s="142" t="s">
        <v>130</v>
      </c>
      <c r="F159" s="143" t="s">
        <v>188</v>
      </c>
      <c r="L159" s="26"/>
      <c r="M159" s="144"/>
      <c r="N159" s="49"/>
      <c r="O159" s="49"/>
      <c r="P159" s="49"/>
      <c r="Q159" s="49"/>
      <c r="R159" s="49"/>
      <c r="S159" s="49"/>
      <c r="T159" s="50"/>
      <c r="AT159" s="14" t="s">
        <v>130</v>
      </c>
      <c r="AU159" s="14" t="s">
        <v>85</v>
      </c>
    </row>
    <row r="160" spans="2:65" s="1" customFormat="1" ht="24" customHeight="1">
      <c r="B160" s="129"/>
      <c r="C160" s="130" t="s">
        <v>234</v>
      </c>
      <c r="D160" s="130" t="s">
        <v>123</v>
      </c>
      <c r="E160" s="131" t="s">
        <v>235</v>
      </c>
      <c r="F160" s="132" t="s">
        <v>236</v>
      </c>
      <c r="G160" s="133" t="s">
        <v>172</v>
      </c>
      <c r="H160" s="134">
        <v>5.28</v>
      </c>
      <c r="I160" s="135"/>
      <c r="J160" s="135">
        <f>ROUND(I160*H160,2)</f>
        <v>0</v>
      </c>
      <c r="K160" s="132" t="s">
        <v>127</v>
      </c>
      <c r="L160" s="26"/>
      <c r="M160" s="136" t="s">
        <v>1</v>
      </c>
      <c r="N160" s="137" t="s">
        <v>40</v>
      </c>
      <c r="O160" s="138">
        <v>0</v>
      </c>
      <c r="P160" s="138">
        <f>O160*H160</f>
        <v>0</v>
      </c>
      <c r="Q160" s="138">
        <v>0</v>
      </c>
      <c r="R160" s="138">
        <f>Q160*H160</f>
        <v>0</v>
      </c>
      <c r="S160" s="138">
        <v>0</v>
      </c>
      <c r="T160" s="139">
        <f>S160*H160</f>
        <v>0</v>
      </c>
      <c r="AR160" s="140" t="s">
        <v>128</v>
      </c>
      <c r="AT160" s="140" t="s">
        <v>123</v>
      </c>
      <c r="AU160" s="140" t="s">
        <v>85</v>
      </c>
      <c r="AY160" s="14" t="s">
        <v>121</v>
      </c>
      <c r="BE160" s="141">
        <f>IF(N160="základní",J160,0)</f>
        <v>0</v>
      </c>
      <c r="BF160" s="141">
        <f>IF(N160="snížená",J160,0)</f>
        <v>0</v>
      </c>
      <c r="BG160" s="141">
        <f>IF(N160="zákl. přenesená",J160,0)</f>
        <v>0</v>
      </c>
      <c r="BH160" s="141">
        <f>IF(N160="sníž. přenesená",J160,0)</f>
        <v>0</v>
      </c>
      <c r="BI160" s="141">
        <f>IF(N160="nulová",J160,0)</f>
        <v>0</v>
      </c>
      <c r="BJ160" s="14" t="s">
        <v>83</v>
      </c>
      <c r="BK160" s="141">
        <f>ROUND(I160*H160,2)</f>
        <v>0</v>
      </c>
      <c r="BL160" s="14" t="s">
        <v>128</v>
      </c>
      <c r="BM160" s="140" t="s">
        <v>237</v>
      </c>
    </row>
    <row r="161" spans="2:47" s="1" customFormat="1" ht="29.25">
      <c r="B161" s="26"/>
      <c r="D161" s="142" t="s">
        <v>130</v>
      </c>
      <c r="F161" s="143" t="s">
        <v>238</v>
      </c>
      <c r="L161" s="26"/>
      <c r="M161" s="144"/>
      <c r="N161" s="49"/>
      <c r="O161" s="49"/>
      <c r="P161" s="49"/>
      <c r="Q161" s="49"/>
      <c r="R161" s="49"/>
      <c r="S161" s="49"/>
      <c r="T161" s="50"/>
      <c r="AT161" s="14" t="s">
        <v>130</v>
      </c>
      <c r="AU161" s="14" t="s">
        <v>85</v>
      </c>
    </row>
    <row r="162" spans="2:65" s="1" customFormat="1" ht="24" customHeight="1">
      <c r="B162" s="129"/>
      <c r="C162" s="130" t="s">
        <v>239</v>
      </c>
      <c r="D162" s="130" t="s">
        <v>123</v>
      </c>
      <c r="E162" s="131" t="s">
        <v>190</v>
      </c>
      <c r="F162" s="132" t="s">
        <v>191</v>
      </c>
      <c r="G162" s="133" t="s">
        <v>172</v>
      </c>
      <c r="H162" s="134">
        <v>4.68</v>
      </c>
      <c r="I162" s="135"/>
      <c r="J162" s="135">
        <f>ROUND(I162*H162,2)</f>
        <v>0</v>
      </c>
      <c r="K162" s="132" t="s">
        <v>127</v>
      </c>
      <c r="L162" s="26"/>
      <c r="M162" s="136" t="s">
        <v>1</v>
      </c>
      <c r="N162" s="137" t="s">
        <v>40</v>
      </c>
      <c r="O162" s="138">
        <v>0</v>
      </c>
      <c r="P162" s="138">
        <f>O162*H162</f>
        <v>0</v>
      </c>
      <c r="Q162" s="138">
        <v>0</v>
      </c>
      <c r="R162" s="138">
        <f>Q162*H162</f>
        <v>0</v>
      </c>
      <c r="S162" s="138">
        <v>0</v>
      </c>
      <c r="T162" s="139">
        <f>S162*H162</f>
        <v>0</v>
      </c>
      <c r="AR162" s="140" t="s">
        <v>128</v>
      </c>
      <c r="AT162" s="140" t="s">
        <v>123</v>
      </c>
      <c r="AU162" s="140" t="s">
        <v>85</v>
      </c>
      <c r="AY162" s="14" t="s">
        <v>121</v>
      </c>
      <c r="BE162" s="141">
        <f>IF(N162="základní",J162,0)</f>
        <v>0</v>
      </c>
      <c r="BF162" s="141">
        <f>IF(N162="snížená",J162,0)</f>
        <v>0</v>
      </c>
      <c r="BG162" s="141">
        <f>IF(N162="zákl. přenesená",J162,0)</f>
        <v>0</v>
      </c>
      <c r="BH162" s="141">
        <f>IF(N162="sníž. přenesená",J162,0)</f>
        <v>0</v>
      </c>
      <c r="BI162" s="141">
        <f>IF(N162="nulová",J162,0)</f>
        <v>0</v>
      </c>
      <c r="BJ162" s="14" t="s">
        <v>83</v>
      </c>
      <c r="BK162" s="141">
        <f>ROUND(I162*H162,2)</f>
        <v>0</v>
      </c>
      <c r="BL162" s="14" t="s">
        <v>128</v>
      </c>
      <c r="BM162" s="140" t="s">
        <v>240</v>
      </c>
    </row>
    <row r="163" spans="2:47" s="1" customFormat="1" ht="29.25">
      <c r="B163" s="26"/>
      <c r="D163" s="142" t="s">
        <v>130</v>
      </c>
      <c r="F163" s="143" t="s">
        <v>193</v>
      </c>
      <c r="L163" s="26"/>
      <c r="M163" s="144"/>
      <c r="N163" s="49"/>
      <c r="O163" s="49"/>
      <c r="P163" s="49"/>
      <c r="Q163" s="49"/>
      <c r="R163" s="49"/>
      <c r="S163" s="49"/>
      <c r="T163" s="50"/>
      <c r="AT163" s="14" t="s">
        <v>130</v>
      </c>
      <c r="AU163" s="14" t="s">
        <v>85</v>
      </c>
    </row>
    <row r="164" spans="2:63" s="11" customFormat="1" ht="22.9" customHeight="1">
      <c r="B164" s="117"/>
      <c r="D164" s="118" t="s">
        <v>74</v>
      </c>
      <c r="E164" s="127" t="s">
        <v>194</v>
      </c>
      <c r="F164" s="127" t="s">
        <v>195</v>
      </c>
      <c r="J164" s="128">
        <f>BK164</f>
        <v>0</v>
      </c>
      <c r="L164" s="117"/>
      <c r="M164" s="121"/>
      <c r="N164" s="122"/>
      <c r="O164" s="122"/>
      <c r="P164" s="123">
        <f>SUM(P165:P168)</f>
        <v>8.6E-05</v>
      </c>
      <c r="Q164" s="122"/>
      <c r="R164" s="123">
        <f>SUM(R165:R168)</f>
        <v>0</v>
      </c>
      <c r="S164" s="122"/>
      <c r="T164" s="124">
        <f>SUM(T165:T168)</f>
        <v>0</v>
      </c>
      <c r="AR164" s="118" t="s">
        <v>83</v>
      </c>
      <c r="AT164" s="125" t="s">
        <v>74</v>
      </c>
      <c r="AU164" s="125" t="s">
        <v>83</v>
      </c>
      <c r="AY164" s="118" t="s">
        <v>121</v>
      </c>
      <c r="BK164" s="126">
        <f>SUM(BK165:BK168)</f>
        <v>0</v>
      </c>
    </row>
    <row r="165" spans="2:65" s="1" customFormat="1" ht="24" customHeight="1">
      <c r="B165" s="129"/>
      <c r="C165" s="130" t="s">
        <v>241</v>
      </c>
      <c r="D165" s="130" t="s">
        <v>123</v>
      </c>
      <c r="E165" s="131" t="s">
        <v>197</v>
      </c>
      <c r="F165" s="132" t="s">
        <v>198</v>
      </c>
      <c r="G165" s="133" t="s">
        <v>172</v>
      </c>
      <c r="H165" s="134">
        <v>0.001</v>
      </c>
      <c r="I165" s="135"/>
      <c r="J165" s="135">
        <f>ROUND(I165*H165,2)</f>
        <v>0</v>
      </c>
      <c r="K165" s="132" t="s">
        <v>127</v>
      </c>
      <c r="L165" s="26"/>
      <c r="M165" s="136" t="s">
        <v>1</v>
      </c>
      <c r="N165" s="137" t="s">
        <v>40</v>
      </c>
      <c r="O165" s="138">
        <v>0.066</v>
      </c>
      <c r="P165" s="138">
        <f>O165*H165</f>
        <v>6.6E-05</v>
      </c>
      <c r="Q165" s="138">
        <v>0</v>
      </c>
      <c r="R165" s="138">
        <f>Q165*H165</f>
        <v>0</v>
      </c>
      <c r="S165" s="138">
        <v>0</v>
      </c>
      <c r="T165" s="139">
        <f>S165*H165</f>
        <v>0</v>
      </c>
      <c r="AR165" s="140" t="s">
        <v>128</v>
      </c>
      <c r="AT165" s="140" t="s">
        <v>123</v>
      </c>
      <c r="AU165" s="140" t="s">
        <v>85</v>
      </c>
      <c r="AY165" s="14" t="s">
        <v>121</v>
      </c>
      <c r="BE165" s="141">
        <f>IF(N165="základní",J165,0)</f>
        <v>0</v>
      </c>
      <c r="BF165" s="141">
        <f>IF(N165="snížená",J165,0)</f>
        <v>0</v>
      </c>
      <c r="BG165" s="141">
        <f>IF(N165="zákl. přenesená",J165,0)</f>
        <v>0</v>
      </c>
      <c r="BH165" s="141">
        <f>IF(N165="sníž. přenesená",J165,0)</f>
        <v>0</v>
      </c>
      <c r="BI165" s="141">
        <f>IF(N165="nulová",J165,0)</f>
        <v>0</v>
      </c>
      <c r="BJ165" s="14" t="s">
        <v>83</v>
      </c>
      <c r="BK165" s="141">
        <f>ROUND(I165*H165,2)</f>
        <v>0</v>
      </c>
      <c r="BL165" s="14" t="s">
        <v>128</v>
      </c>
      <c r="BM165" s="140" t="s">
        <v>242</v>
      </c>
    </row>
    <row r="166" spans="2:47" s="1" customFormat="1" ht="29.25">
      <c r="B166" s="26"/>
      <c r="D166" s="142" t="s">
        <v>130</v>
      </c>
      <c r="F166" s="143" t="s">
        <v>200</v>
      </c>
      <c r="L166" s="26"/>
      <c r="M166" s="144"/>
      <c r="N166" s="49"/>
      <c r="O166" s="49"/>
      <c r="P166" s="49"/>
      <c r="Q166" s="49"/>
      <c r="R166" s="49"/>
      <c r="S166" s="49"/>
      <c r="T166" s="50"/>
      <c r="AT166" s="14" t="s">
        <v>130</v>
      </c>
      <c r="AU166" s="14" t="s">
        <v>85</v>
      </c>
    </row>
    <row r="167" spans="2:65" s="1" customFormat="1" ht="24" customHeight="1">
      <c r="B167" s="129"/>
      <c r="C167" s="130" t="s">
        <v>243</v>
      </c>
      <c r="D167" s="130" t="s">
        <v>123</v>
      </c>
      <c r="E167" s="131" t="s">
        <v>202</v>
      </c>
      <c r="F167" s="132" t="s">
        <v>203</v>
      </c>
      <c r="G167" s="133" t="s">
        <v>172</v>
      </c>
      <c r="H167" s="134">
        <v>0.001</v>
      </c>
      <c r="I167" s="135"/>
      <c r="J167" s="135">
        <f>ROUND(I167*H167,2)</f>
        <v>0</v>
      </c>
      <c r="K167" s="132" t="s">
        <v>127</v>
      </c>
      <c r="L167" s="26"/>
      <c r="M167" s="136" t="s">
        <v>1</v>
      </c>
      <c r="N167" s="137" t="s">
        <v>40</v>
      </c>
      <c r="O167" s="138">
        <v>0.02</v>
      </c>
      <c r="P167" s="138">
        <f>O167*H167</f>
        <v>2E-05</v>
      </c>
      <c r="Q167" s="138">
        <v>0</v>
      </c>
      <c r="R167" s="138">
        <f>Q167*H167</f>
        <v>0</v>
      </c>
      <c r="S167" s="138">
        <v>0</v>
      </c>
      <c r="T167" s="139">
        <f>S167*H167</f>
        <v>0</v>
      </c>
      <c r="AR167" s="140" t="s">
        <v>128</v>
      </c>
      <c r="AT167" s="140" t="s">
        <v>123</v>
      </c>
      <c r="AU167" s="140" t="s">
        <v>85</v>
      </c>
      <c r="AY167" s="14" t="s">
        <v>121</v>
      </c>
      <c r="BE167" s="141">
        <f>IF(N167="základní",J167,0)</f>
        <v>0</v>
      </c>
      <c r="BF167" s="141">
        <f>IF(N167="snížená",J167,0)</f>
        <v>0</v>
      </c>
      <c r="BG167" s="141">
        <f>IF(N167="zákl. přenesená",J167,0)</f>
        <v>0</v>
      </c>
      <c r="BH167" s="141">
        <f>IF(N167="sníž. přenesená",J167,0)</f>
        <v>0</v>
      </c>
      <c r="BI167" s="141">
        <f>IF(N167="nulová",J167,0)</f>
        <v>0</v>
      </c>
      <c r="BJ167" s="14" t="s">
        <v>83</v>
      </c>
      <c r="BK167" s="141">
        <f>ROUND(I167*H167,2)</f>
        <v>0</v>
      </c>
      <c r="BL167" s="14" t="s">
        <v>128</v>
      </c>
      <c r="BM167" s="140" t="s">
        <v>244</v>
      </c>
    </row>
    <row r="168" spans="2:47" s="1" customFormat="1" ht="29.25">
      <c r="B168" s="26"/>
      <c r="D168" s="142" t="s">
        <v>130</v>
      </c>
      <c r="F168" s="143" t="s">
        <v>205</v>
      </c>
      <c r="L168" s="26"/>
      <c r="M168" s="153"/>
      <c r="N168" s="154"/>
      <c r="O168" s="154"/>
      <c r="P168" s="154"/>
      <c r="Q168" s="154"/>
      <c r="R168" s="154"/>
      <c r="S168" s="154"/>
      <c r="T168" s="155"/>
      <c r="AT168" s="14" t="s">
        <v>130</v>
      </c>
      <c r="AU168" s="14" t="s">
        <v>85</v>
      </c>
    </row>
    <row r="169" spans="2:12" s="1" customFormat="1" ht="6.95" customHeight="1">
      <c r="B169" s="38"/>
      <c r="C169" s="39"/>
      <c r="D169" s="39"/>
      <c r="E169" s="39"/>
      <c r="F169" s="39"/>
      <c r="G169" s="39"/>
      <c r="H169" s="39"/>
      <c r="I169" s="39"/>
      <c r="J169" s="39"/>
      <c r="K169" s="39"/>
      <c r="L169" s="26"/>
    </row>
  </sheetData>
  <autoFilter ref="C121:K168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63"/>
  <sheetViews>
    <sheetView showGridLines="0" showZeros="0" zoomScale="145" zoomScaleNormal="145" workbookViewId="0" topLeftCell="A122">
      <selection activeCell="F134" sqref="F134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82"/>
    </row>
    <row r="2" spans="12:46" ht="36.95" customHeight="1">
      <c r="L2" s="176" t="s">
        <v>5</v>
      </c>
      <c r="M2" s="174"/>
      <c r="N2" s="174"/>
      <c r="O2" s="174"/>
      <c r="P2" s="174"/>
      <c r="Q2" s="174"/>
      <c r="R2" s="174"/>
      <c r="S2" s="174"/>
      <c r="T2" s="174"/>
      <c r="U2" s="174"/>
      <c r="V2" s="174"/>
      <c r="AT2" s="14" t="s">
        <v>91</v>
      </c>
    </row>
    <row r="3" spans="2:46" ht="6.95" customHeight="1" hidden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85</v>
      </c>
    </row>
    <row r="4" spans="2:46" ht="24.95" customHeight="1" hidden="1">
      <c r="B4" s="17"/>
      <c r="D4" s="18" t="s">
        <v>92</v>
      </c>
      <c r="L4" s="17"/>
      <c r="M4" s="83" t="s">
        <v>10</v>
      </c>
      <c r="AT4" s="14" t="s">
        <v>3</v>
      </c>
    </row>
    <row r="5" spans="2:12" ht="6.95" customHeight="1" hidden="1">
      <c r="B5" s="17"/>
      <c r="L5" s="17"/>
    </row>
    <row r="6" spans="2:12" ht="12" customHeight="1" hidden="1">
      <c r="B6" s="17"/>
      <c r="D6" s="23" t="s">
        <v>14</v>
      </c>
      <c r="L6" s="17"/>
    </row>
    <row r="7" spans="2:12" ht="16.5" customHeight="1" hidden="1">
      <c r="B7" s="17"/>
      <c r="E7" s="192" t="str">
        <f>'Rekapitulace stavby'!K6</f>
        <v>Oprava uliček na hřbitově Petřvald</v>
      </c>
      <c r="F7" s="193"/>
      <c r="G7" s="193"/>
      <c r="H7" s="193"/>
      <c r="L7" s="17"/>
    </row>
    <row r="8" spans="2:12" s="1" customFormat="1" ht="12" customHeight="1" hidden="1">
      <c r="B8" s="26"/>
      <c r="D8" s="23" t="s">
        <v>93</v>
      </c>
      <c r="L8" s="26"/>
    </row>
    <row r="9" spans="2:12" s="1" customFormat="1" ht="36.95" customHeight="1" hidden="1">
      <c r="B9" s="26"/>
      <c r="E9" s="164" t="s">
        <v>245</v>
      </c>
      <c r="F9" s="191"/>
      <c r="G9" s="191"/>
      <c r="H9" s="191"/>
      <c r="L9" s="26"/>
    </row>
    <row r="10" spans="2:12" s="1" customFormat="1" ht="12" hidden="1">
      <c r="B10" s="26"/>
      <c r="L10" s="26"/>
    </row>
    <row r="11" spans="2:12" s="1" customFormat="1" ht="12" customHeight="1" hidden="1">
      <c r="B11" s="26"/>
      <c r="D11" s="23" t="s">
        <v>16</v>
      </c>
      <c r="F11" s="21" t="s">
        <v>1</v>
      </c>
      <c r="I11" s="23" t="s">
        <v>17</v>
      </c>
      <c r="J11" s="21" t="s">
        <v>1</v>
      </c>
      <c r="L11" s="26"/>
    </row>
    <row r="12" spans="2:12" s="1" customFormat="1" ht="12" customHeight="1" hidden="1">
      <c r="B12" s="26"/>
      <c r="D12" s="23" t="s">
        <v>18</v>
      </c>
      <c r="F12" s="21" t="s">
        <v>19</v>
      </c>
      <c r="I12" s="23" t="s">
        <v>20</v>
      </c>
      <c r="J12" s="46" t="str">
        <f>'Rekapitulace stavby'!AN8</f>
        <v>3. 2. 2020</v>
      </c>
      <c r="L12" s="26"/>
    </row>
    <row r="13" spans="2:12" s="1" customFormat="1" ht="10.9" customHeight="1" hidden="1">
      <c r="B13" s="26"/>
      <c r="L13" s="26"/>
    </row>
    <row r="14" spans="2:12" s="1" customFormat="1" ht="12" customHeight="1" hidden="1">
      <c r="B14" s="26"/>
      <c r="D14" s="23" t="s">
        <v>22</v>
      </c>
      <c r="I14" s="23" t="s">
        <v>23</v>
      </c>
      <c r="J14" s="21" t="s">
        <v>24</v>
      </c>
      <c r="L14" s="26"/>
    </row>
    <row r="15" spans="2:12" s="1" customFormat="1" ht="18" customHeight="1" hidden="1">
      <c r="B15" s="26"/>
      <c r="E15" s="21" t="s">
        <v>25</v>
      </c>
      <c r="I15" s="23" t="s">
        <v>26</v>
      </c>
      <c r="J15" s="21" t="s">
        <v>1</v>
      </c>
      <c r="L15" s="26"/>
    </row>
    <row r="16" spans="2:12" s="1" customFormat="1" ht="6.95" customHeight="1" hidden="1">
      <c r="B16" s="26"/>
      <c r="L16" s="26"/>
    </row>
    <row r="17" spans="2:12" s="1" customFormat="1" ht="12" customHeight="1" hidden="1">
      <c r="B17" s="26"/>
      <c r="D17" s="23" t="s">
        <v>27</v>
      </c>
      <c r="I17" s="23" t="s">
        <v>23</v>
      </c>
      <c r="J17" s="21" t="str">
        <f>'Rekapitulace stavby'!AN13</f>
        <v/>
      </c>
      <c r="L17" s="26"/>
    </row>
    <row r="18" spans="2:12" s="1" customFormat="1" ht="18" customHeight="1" hidden="1">
      <c r="B18" s="26"/>
      <c r="E18" s="173" t="str">
        <f>'Rekapitulace stavby'!E14</f>
        <v xml:space="preserve"> </v>
      </c>
      <c r="F18" s="173"/>
      <c r="G18" s="173"/>
      <c r="H18" s="173"/>
      <c r="I18" s="23" t="s">
        <v>26</v>
      </c>
      <c r="J18" s="21" t="str">
        <f>'Rekapitulace stavby'!AN14</f>
        <v/>
      </c>
      <c r="L18" s="26"/>
    </row>
    <row r="19" spans="2:12" s="1" customFormat="1" ht="6.95" customHeight="1" hidden="1">
      <c r="B19" s="26"/>
      <c r="L19" s="26"/>
    </row>
    <row r="20" spans="2:12" s="1" customFormat="1" ht="12" customHeight="1" hidden="1">
      <c r="B20" s="26"/>
      <c r="D20" s="23" t="s">
        <v>29</v>
      </c>
      <c r="I20" s="23" t="s">
        <v>23</v>
      </c>
      <c r="J20" s="21" t="str">
        <f>IF('Rekapitulace stavby'!AN16="","",'Rekapitulace stavby'!AN16)</f>
        <v/>
      </c>
      <c r="L20" s="26"/>
    </row>
    <row r="21" spans="2:12" s="1" customFormat="1" ht="18" customHeight="1" hidden="1">
      <c r="B21" s="26"/>
      <c r="E21" s="21" t="str">
        <f>IF('Rekapitulace stavby'!E17="","",'Rekapitulace stavby'!E17)</f>
        <v xml:space="preserve"> </v>
      </c>
      <c r="I21" s="23" t="s">
        <v>26</v>
      </c>
      <c r="J21" s="21" t="str">
        <f>IF('Rekapitulace stavby'!AN17="","",'Rekapitulace stavby'!AN17)</f>
        <v/>
      </c>
      <c r="L21" s="26"/>
    </row>
    <row r="22" spans="2:12" s="1" customFormat="1" ht="6.95" customHeight="1" hidden="1">
      <c r="B22" s="26"/>
      <c r="L22" s="26"/>
    </row>
    <row r="23" spans="2:12" s="1" customFormat="1" ht="12" customHeight="1" hidden="1">
      <c r="B23" s="26"/>
      <c r="D23" s="23" t="s">
        <v>31</v>
      </c>
      <c r="I23" s="23" t="s">
        <v>23</v>
      </c>
      <c r="J23" s="21" t="s">
        <v>32</v>
      </c>
      <c r="L23" s="26"/>
    </row>
    <row r="24" spans="2:12" s="1" customFormat="1" ht="18" customHeight="1" hidden="1">
      <c r="B24" s="26"/>
      <c r="E24" s="21" t="s">
        <v>33</v>
      </c>
      <c r="I24" s="23" t="s">
        <v>26</v>
      </c>
      <c r="J24" s="21" t="s">
        <v>1</v>
      </c>
      <c r="L24" s="26"/>
    </row>
    <row r="25" spans="2:12" s="1" customFormat="1" ht="6.95" customHeight="1" hidden="1">
      <c r="B25" s="26"/>
      <c r="L25" s="26"/>
    </row>
    <row r="26" spans="2:12" s="1" customFormat="1" ht="12" customHeight="1" hidden="1">
      <c r="B26" s="26"/>
      <c r="D26" s="23" t="s">
        <v>34</v>
      </c>
      <c r="L26" s="26"/>
    </row>
    <row r="27" spans="2:12" s="7" customFormat="1" ht="16.5" customHeight="1" hidden="1">
      <c r="B27" s="84"/>
      <c r="E27" s="177" t="s">
        <v>1</v>
      </c>
      <c r="F27" s="177"/>
      <c r="G27" s="177"/>
      <c r="H27" s="177"/>
      <c r="L27" s="84"/>
    </row>
    <row r="28" spans="2:12" s="1" customFormat="1" ht="6.95" customHeight="1" hidden="1">
      <c r="B28" s="26"/>
      <c r="L28" s="26"/>
    </row>
    <row r="29" spans="2:12" s="1" customFormat="1" ht="6.95" customHeight="1" hidden="1">
      <c r="B29" s="26"/>
      <c r="D29" s="47"/>
      <c r="E29" s="47"/>
      <c r="F29" s="47"/>
      <c r="G29" s="47"/>
      <c r="H29" s="47"/>
      <c r="I29" s="47"/>
      <c r="J29" s="47"/>
      <c r="K29" s="47"/>
      <c r="L29" s="26"/>
    </row>
    <row r="30" spans="2:12" s="1" customFormat="1" ht="25.35" customHeight="1" hidden="1">
      <c r="B30" s="26"/>
      <c r="D30" s="85" t="s">
        <v>35</v>
      </c>
      <c r="J30" s="60">
        <f>ROUND(J122,2)</f>
        <v>0</v>
      </c>
      <c r="L30" s="26"/>
    </row>
    <row r="31" spans="2:12" s="1" customFormat="1" ht="6.95" customHeight="1" hidden="1">
      <c r="B31" s="26"/>
      <c r="D31" s="47"/>
      <c r="E31" s="47"/>
      <c r="F31" s="47"/>
      <c r="G31" s="47"/>
      <c r="H31" s="47"/>
      <c r="I31" s="47"/>
      <c r="J31" s="47"/>
      <c r="K31" s="47"/>
      <c r="L31" s="26"/>
    </row>
    <row r="32" spans="2:12" s="1" customFormat="1" ht="14.45" customHeight="1" hidden="1">
      <c r="B32" s="26"/>
      <c r="F32" s="29" t="s">
        <v>37</v>
      </c>
      <c r="I32" s="29" t="s">
        <v>36</v>
      </c>
      <c r="J32" s="29" t="s">
        <v>38</v>
      </c>
      <c r="L32" s="26"/>
    </row>
    <row r="33" spans="2:12" s="1" customFormat="1" ht="14.45" customHeight="1" hidden="1">
      <c r="B33" s="26"/>
      <c r="D33" s="86" t="s">
        <v>39</v>
      </c>
      <c r="E33" s="23" t="s">
        <v>40</v>
      </c>
      <c r="F33" s="87">
        <f>ROUND((SUM(BE122:BE162)),2)</f>
        <v>0</v>
      </c>
      <c r="I33" s="88">
        <v>0.21</v>
      </c>
      <c r="J33" s="87">
        <f>ROUND(((SUM(BE122:BE162))*I33),2)</f>
        <v>0</v>
      </c>
      <c r="L33" s="26"/>
    </row>
    <row r="34" spans="2:12" s="1" customFormat="1" ht="14.45" customHeight="1" hidden="1">
      <c r="B34" s="26"/>
      <c r="E34" s="23" t="s">
        <v>41</v>
      </c>
      <c r="F34" s="87">
        <f>ROUND((SUM(BF122:BF162)),2)</f>
        <v>0</v>
      </c>
      <c r="I34" s="88">
        <v>0.15</v>
      </c>
      <c r="J34" s="87">
        <f>ROUND(((SUM(BF122:BF162))*I34),2)</f>
        <v>0</v>
      </c>
      <c r="L34" s="26"/>
    </row>
    <row r="35" spans="2:12" s="1" customFormat="1" ht="14.45" customHeight="1" hidden="1">
      <c r="B35" s="26"/>
      <c r="E35" s="23" t="s">
        <v>42</v>
      </c>
      <c r="F35" s="87">
        <f>ROUND((SUM(BG122:BG162)),2)</f>
        <v>0</v>
      </c>
      <c r="I35" s="88">
        <v>0.21</v>
      </c>
      <c r="J35" s="87">
        <f>0</f>
        <v>0</v>
      </c>
      <c r="L35" s="26"/>
    </row>
    <row r="36" spans="2:12" s="1" customFormat="1" ht="14.45" customHeight="1" hidden="1">
      <c r="B36" s="26"/>
      <c r="E36" s="23" t="s">
        <v>43</v>
      </c>
      <c r="F36" s="87">
        <f>ROUND((SUM(BH122:BH162)),2)</f>
        <v>0</v>
      </c>
      <c r="I36" s="88">
        <v>0.15</v>
      </c>
      <c r="J36" s="87">
        <f>0</f>
        <v>0</v>
      </c>
      <c r="L36" s="26"/>
    </row>
    <row r="37" spans="2:12" s="1" customFormat="1" ht="14.45" customHeight="1" hidden="1">
      <c r="B37" s="26"/>
      <c r="E37" s="23" t="s">
        <v>44</v>
      </c>
      <c r="F37" s="87">
        <f>ROUND((SUM(BI122:BI162)),2)</f>
        <v>0</v>
      </c>
      <c r="I37" s="88">
        <v>0</v>
      </c>
      <c r="J37" s="87">
        <f>0</f>
        <v>0</v>
      </c>
      <c r="L37" s="26"/>
    </row>
    <row r="38" spans="2:12" s="1" customFormat="1" ht="6.95" customHeight="1" hidden="1">
      <c r="B38" s="26"/>
      <c r="L38" s="26"/>
    </row>
    <row r="39" spans="2:12" s="1" customFormat="1" ht="25.35" customHeight="1" hidden="1">
      <c r="B39" s="26"/>
      <c r="C39" s="89"/>
      <c r="D39" s="90" t="s">
        <v>45</v>
      </c>
      <c r="E39" s="51"/>
      <c r="F39" s="51"/>
      <c r="G39" s="91" t="s">
        <v>46</v>
      </c>
      <c r="H39" s="92" t="s">
        <v>47</v>
      </c>
      <c r="I39" s="51"/>
      <c r="J39" s="93">
        <f>SUM(J30:J37)</f>
        <v>0</v>
      </c>
      <c r="K39" s="94"/>
      <c r="L39" s="26"/>
    </row>
    <row r="40" spans="2:12" s="1" customFormat="1" ht="14.45" customHeight="1" hidden="1">
      <c r="B40" s="26"/>
      <c r="L40" s="26"/>
    </row>
    <row r="41" spans="2:12" ht="14.45" customHeight="1" hidden="1">
      <c r="B41" s="17"/>
      <c r="L41" s="17"/>
    </row>
    <row r="42" spans="2:12" ht="14.45" customHeight="1" hidden="1">
      <c r="B42" s="17"/>
      <c r="L42" s="17"/>
    </row>
    <row r="43" spans="2:12" ht="14.45" customHeight="1" hidden="1">
      <c r="B43" s="17"/>
      <c r="L43" s="17"/>
    </row>
    <row r="44" spans="2:12" ht="14.45" customHeight="1" hidden="1">
      <c r="B44" s="17"/>
      <c r="L44" s="17"/>
    </row>
    <row r="45" spans="2:12" ht="14.45" customHeight="1" hidden="1">
      <c r="B45" s="17"/>
      <c r="L45" s="17"/>
    </row>
    <row r="46" spans="2:12" ht="14.45" customHeight="1" hidden="1">
      <c r="B46" s="17"/>
      <c r="L46" s="17"/>
    </row>
    <row r="47" spans="2:12" ht="14.45" customHeight="1" hidden="1">
      <c r="B47" s="17"/>
      <c r="L47" s="17"/>
    </row>
    <row r="48" spans="2:12" ht="14.45" customHeight="1" hidden="1">
      <c r="B48" s="17"/>
      <c r="L48" s="17"/>
    </row>
    <row r="49" spans="2:12" ht="14.45" customHeight="1" hidden="1">
      <c r="B49" s="17"/>
      <c r="L49" s="17"/>
    </row>
    <row r="50" spans="2:12" s="1" customFormat="1" ht="14.45" customHeight="1" hidden="1">
      <c r="B50" s="26"/>
      <c r="D50" s="35" t="s">
        <v>48</v>
      </c>
      <c r="E50" s="36"/>
      <c r="F50" s="36"/>
      <c r="G50" s="35" t="s">
        <v>49</v>
      </c>
      <c r="H50" s="36"/>
      <c r="I50" s="36"/>
      <c r="J50" s="36"/>
      <c r="K50" s="36"/>
      <c r="L50" s="26"/>
    </row>
    <row r="51" spans="2:12" ht="12" hidden="1">
      <c r="B51" s="17"/>
      <c r="L51" s="17"/>
    </row>
    <row r="52" spans="2:12" ht="12" hidden="1">
      <c r="B52" s="17"/>
      <c r="L52" s="17"/>
    </row>
    <row r="53" spans="2:12" ht="12" hidden="1">
      <c r="B53" s="17"/>
      <c r="L53" s="17"/>
    </row>
    <row r="54" spans="2:12" ht="12" hidden="1">
      <c r="B54" s="17"/>
      <c r="L54" s="17"/>
    </row>
    <row r="55" spans="2:12" ht="12" hidden="1">
      <c r="B55" s="17"/>
      <c r="L55" s="17"/>
    </row>
    <row r="56" spans="2:12" ht="12" hidden="1">
      <c r="B56" s="17"/>
      <c r="L56" s="17"/>
    </row>
    <row r="57" spans="2:12" ht="12" hidden="1">
      <c r="B57" s="17"/>
      <c r="L57" s="17"/>
    </row>
    <row r="58" spans="2:12" ht="12" hidden="1">
      <c r="B58" s="17"/>
      <c r="L58" s="17"/>
    </row>
    <row r="59" spans="2:12" ht="12" hidden="1">
      <c r="B59" s="17"/>
      <c r="L59" s="17"/>
    </row>
    <row r="60" spans="2:12" ht="12" hidden="1">
      <c r="B60" s="17"/>
      <c r="L60" s="17"/>
    </row>
    <row r="61" spans="2:12" s="1" customFormat="1" ht="12.75" hidden="1">
      <c r="B61" s="26"/>
      <c r="D61" s="37" t="s">
        <v>50</v>
      </c>
      <c r="E61" s="28"/>
      <c r="F61" s="95" t="s">
        <v>51</v>
      </c>
      <c r="G61" s="37" t="s">
        <v>50</v>
      </c>
      <c r="H61" s="28"/>
      <c r="I61" s="28"/>
      <c r="J61" s="96" t="s">
        <v>51</v>
      </c>
      <c r="K61" s="28"/>
      <c r="L61" s="26"/>
    </row>
    <row r="62" spans="2:12" ht="12" hidden="1">
      <c r="B62" s="17"/>
      <c r="L62" s="17"/>
    </row>
    <row r="63" spans="2:12" ht="12" hidden="1">
      <c r="B63" s="17"/>
      <c r="L63" s="17"/>
    </row>
    <row r="64" spans="2:12" ht="12" hidden="1">
      <c r="B64" s="17"/>
      <c r="L64" s="17"/>
    </row>
    <row r="65" spans="2:12" s="1" customFormat="1" ht="12.75" hidden="1">
      <c r="B65" s="26"/>
      <c r="D65" s="35" t="s">
        <v>52</v>
      </c>
      <c r="E65" s="36"/>
      <c r="F65" s="36"/>
      <c r="G65" s="35" t="s">
        <v>53</v>
      </c>
      <c r="H65" s="36"/>
      <c r="I65" s="36"/>
      <c r="J65" s="36"/>
      <c r="K65" s="36"/>
      <c r="L65" s="26"/>
    </row>
    <row r="66" spans="2:12" ht="12" hidden="1">
      <c r="B66" s="17"/>
      <c r="L66" s="17"/>
    </row>
    <row r="67" spans="2:12" ht="12" hidden="1">
      <c r="B67" s="17"/>
      <c r="L67" s="17"/>
    </row>
    <row r="68" spans="2:12" ht="12" hidden="1">
      <c r="B68" s="17"/>
      <c r="L68" s="17"/>
    </row>
    <row r="69" spans="2:12" ht="12" hidden="1">
      <c r="B69" s="17"/>
      <c r="L69" s="17"/>
    </row>
    <row r="70" spans="2:12" ht="12" hidden="1">
      <c r="B70" s="17"/>
      <c r="L70" s="17"/>
    </row>
    <row r="71" spans="2:12" ht="12" hidden="1">
      <c r="B71" s="17"/>
      <c r="L71" s="17"/>
    </row>
    <row r="72" spans="2:12" ht="12" hidden="1">
      <c r="B72" s="17"/>
      <c r="L72" s="17"/>
    </row>
    <row r="73" spans="2:12" ht="12" hidden="1">
      <c r="B73" s="17"/>
      <c r="L73" s="17"/>
    </row>
    <row r="74" spans="2:12" ht="12" hidden="1">
      <c r="B74" s="17"/>
      <c r="L74" s="17"/>
    </row>
    <row r="75" spans="2:12" ht="12" hidden="1">
      <c r="B75" s="17"/>
      <c r="L75" s="17"/>
    </row>
    <row r="76" spans="2:12" s="1" customFormat="1" ht="12.75" hidden="1">
      <c r="B76" s="26"/>
      <c r="D76" s="37" t="s">
        <v>50</v>
      </c>
      <c r="E76" s="28"/>
      <c r="F76" s="95" t="s">
        <v>51</v>
      </c>
      <c r="G76" s="37" t="s">
        <v>50</v>
      </c>
      <c r="H76" s="28"/>
      <c r="I76" s="28"/>
      <c r="J76" s="96" t="s">
        <v>51</v>
      </c>
      <c r="K76" s="28"/>
      <c r="L76" s="26"/>
    </row>
    <row r="77" spans="2:12" s="1" customFormat="1" ht="14.45" customHeight="1" hidden="1"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26"/>
    </row>
    <row r="78" ht="12" hidden="1"/>
    <row r="79" ht="12" hidden="1"/>
    <row r="80" ht="12" hidden="1"/>
    <row r="81" spans="2:12" s="1" customFormat="1" ht="6.95" customHeight="1"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26"/>
    </row>
    <row r="82" spans="2:12" s="1" customFormat="1" ht="24.95" customHeight="1">
      <c r="B82" s="26"/>
      <c r="C82" s="18" t="s">
        <v>95</v>
      </c>
      <c r="L82" s="26"/>
    </row>
    <row r="83" spans="2:12" s="1" customFormat="1" ht="6.95" customHeight="1">
      <c r="B83" s="26"/>
      <c r="L83" s="26"/>
    </row>
    <row r="84" spans="2:12" s="1" customFormat="1" ht="12" customHeight="1">
      <c r="B84" s="26"/>
      <c r="C84" s="23" t="s">
        <v>14</v>
      </c>
      <c r="L84" s="26"/>
    </row>
    <row r="85" spans="2:12" s="1" customFormat="1" ht="16.5" customHeight="1">
      <c r="B85" s="26"/>
      <c r="E85" s="192" t="str">
        <f>E7</f>
        <v>Oprava uliček na hřbitově Petřvald</v>
      </c>
      <c r="F85" s="193"/>
      <c r="G85" s="193"/>
      <c r="H85" s="193"/>
      <c r="L85" s="26"/>
    </row>
    <row r="86" spans="2:12" s="1" customFormat="1" ht="12" customHeight="1">
      <c r="B86" s="26"/>
      <c r="C86" s="23" t="s">
        <v>93</v>
      </c>
      <c r="L86" s="26"/>
    </row>
    <row r="87" spans="2:12" s="1" customFormat="1" ht="16.5" customHeight="1">
      <c r="B87" s="26"/>
      <c r="E87" s="164" t="str">
        <f>E9</f>
        <v>06 - Ulička č. 6 - Spodní ulička ke kontejnerům</v>
      </c>
      <c r="F87" s="191"/>
      <c r="G87" s="191"/>
      <c r="H87" s="191"/>
      <c r="L87" s="26"/>
    </row>
    <row r="88" spans="2:12" s="1" customFormat="1" ht="6.95" customHeight="1">
      <c r="B88" s="26"/>
      <c r="L88" s="26"/>
    </row>
    <row r="89" spans="2:12" s="1" customFormat="1" ht="12" customHeight="1">
      <c r="B89" s="26"/>
      <c r="C89" s="23" t="s">
        <v>18</v>
      </c>
      <c r="F89" s="21" t="str">
        <f>F12</f>
        <v>Petřvald</v>
      </c>
      <c r="I89" s="23" t="s">
        <v>20</v>
      </c>
      <c r="J89" s="46" t="str">
        <f>IF(J12="","",J12)</f>
        <v>3. 2. 2020</v>
      </c>
      <c r="L89" s="26"/>
    </row>
    <row r="90" spans="2:12" s="1" customFormat="1" ht="6.95" customHeight="1">
      <c r="B90" s="26"/>
      <c r="L90" s="26"/>
    </row>
    <row r="91" spans="2:12" s="1" customFormat="1" ht="15.2" customHeight="1">
      <c r="B91" s="26"/>
      <c r="C91" s="23" t="s">
        <v>22</v>
      </c>
      <c r="F91" s="21" t="str">
        <f>E15</f>
        <v>Město Petřvald</v>
      </c>
      <c r="I91" s="23" t="s">
        <v>29</v>
      </c>
      <c r="J91" s="24" t="str">
        <f>E21</f>
        <v xml:space="preserve"> </v>
      </c>
      <c r="L91" s="26"/>
    </row>
    <row r="92" spans="2:12" s="1" customFormat="1" ht="15.2" customHeight="1">
      <c r="B92" s="26"/>
      <c r="C92" s="23" t="s">
        <v>27</v>
      </c>
      <c r="F92" s="21" t="str">
        <f>IF(E18="","",E18)</f>
        <v xml:space="preserve"> </v>
      </c>
      <c r="I92" s="23" t="s">
        <v>31</v>
      </c>
      <c r="J92" s="24" t="str">
        <f>E24</f>
        <v>Ing. Pavol Lipták</v>
      </c>
      <c r="L92" s="26"/>
    </row>
    <row r="93" spans="2:12" s="1" customFormat="1" ht="10.35" customHeight="1">
      <c r="B93" s="26"/>
      <c r="L93" s="26"/>
    </row>
    <row r="94" spans="2:12" s="1" customFormat="1" ht="29.25" customHeight="1">
      <c r="B94" s="26"/>
      <c r="C94" s="97" t="s">
        <v>96</v>
      </c>
      <c r="D94" s="89"/>
      <c r="E94" s="89"/>
      <c r="F94" s="89"/>
      <c r="G94" s="89"/>
      <c r="H94" s="89"/>
      <c r="I94" s="89"/>
      <c r="J94" s="98" t="s">
        <v>97</v>
      </c>
      <c r="K94" s="89"/>
      <c r="L94" s="26"/>
    </row>
    <row r="95" spans="2:12" s="1" customFormat="1" ht="10.35" customHeight="1">
      <c r="B95" s="26"/>
      <c r="L95" s="26"/>
    </row>
    <row r="96" spans="2:47" s="1" customFormat="1" ht="22.9" customHeight="1">
      <c r="B96" s="26"/>
      <c r="C96" s="99" t="s">
        <v>98</v>
      </c>
      <c r="J96" s="60">
        <f>J122</f>
        <v>0</v>
      </c>
      <c r="L96" s="26"/>
      <c r="AU96" s="14" t="s">
        <v>99</v>
      </c>
    </row>
    <row r="97" spans="2:12" s="8" customFormat="1" ht="24.95" customHeight="1">
      <c r="B97" s="100"/>
      <c r="D97" s="101" t="s">
        <v>100</v>
      </c>
      <c r="E97" s="102"/>
      <c r="F97" s="102"/>
      <c r="G97" s="102"/>
      <c r="H97" s="102"/>
      <c r="I97" s="102"/>
      <c r="J97" s="103">
        <f>J123</f>
        <v>0</v>
      </c>
      <c r="L97" s="100"/>
    </row>
    <row r="98" spans="2:12" s="9" customFormat="1" ht="19.9" customHeight="1">
      <c r="B98" s="104"/>
      <c r="D98" s="105" t="s">
        <v>101</v>
      </c>
      <c r="E98" s="106"/>
      <c r="F98" s="106"/>
      <c r="G98" s="106"/>
      <c r="H98" s="106"/>
      <c r="I98" s="106"/>
      <c r="J98" s="107">
        <f>J124</f>
        <v>0</v>
      </c>
      <c r="L98" s="104"/>
    </row>
    <row r="99" spans="2:12" s="9" customFormat="1" ht="19.9" customHeight="1">
      <c r="B99" s="104"/>
      <c r="D99" s="105" t="s">
        <v>102</v>
      </c>
      <c r="E99" s="106"/>
      <c r="F99" s="106"/>
      <c r="G99" s="106"/>
      <c r="H99" s="106"/>
      <c r="I99" s="106"/>
      <c r="J99" s="107">
        <f>J131</f>
        <v>0</v>
      </c>
      <c r="L99" s="104"/>
    </row>
    <row r="100" spans="2:12" s="9" customFormat="1" ht="19.9" customHeight="1">
      <c r="B100" s="104"/>
      <c r="D100" s="105" t="s">
        <v>103</v>
      </c>
      <c r="E100" s="106"/>
      <c r="F100" s="106"/>
      <c r="G100" s="106"/>
      <c r="H100" s="106"/>
      <c r="I100" s="106"/>
      <c r="J100" s="107">
        <f>J138</f>
        <v>0</v>
      </c>
      <c r="L100" s="104"/>
    </row>
    <row r="101" spans="2:12" s="9" customFormat="1" ht="19.9" customHeight="1">
      <c r="B101" s="104"/>
      <c r="D101" s="105" t="s">
        <v>104</v>
      </c>
      <c r="E101" s="106"/>
      <c r="F101" s="106"/>
      <c r="G101" s="106"/>
      <c r="H101" s="106"/>
      <c r="I101" s="106"/>
      <c r="J101" s="107">
        <f>J145</f>
        <v>0</v>
      </c>
      <c r="L101" s="104"/>
    </row>
    <row r="102" spans="2:12" s="9" customFormat="1" ht="19.9" customHeight="1">
      <c r="B102" s="104"/>
      <c r="D102" s="105" t="s">
        <v>105</v>
      </c>
      <c r="E102" s="106"/>
      <c r="F102" s="106"/>
      <c r="G102" s="106"/>
      <c r="H102" s="106"/>
      <c r="I102" s="106"/>
      <c r="J102" s="107">
        <f>J158</f>
        <v>0</v>
      </c>
      <c r="L102" s="104"/>
    </row>
    <row r="103" spans="2:12" s="1" customFormat="1" ht="21.75" customHeight="1">
      <c r="B103" s="26"/>
      <c r="L103" s="26"/>
    </row>
    <row r="104" spans="2:12" s="1" customFormat="1" ht="6.95" customHeight="1"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26"/>
    </row>
    <row r="108" spans="2:12" s="1" customFormat="1" ht="6.95" customHeight="1">
      <c r="B108" s="40"/>
      <c r="C108" s="41"/>
      <c r="D108" s="41"/>
      <c r="E108" s="41"/>
      <c r="F108" s="41"/>
      <c r="G108" s="41"/>
      <c r="H108" s="41"/>
      <c r="I108" s="41"/>
      <c r="J108" s="41"/>
      <c r="K108" s="41"/>
      <c r="L108" s="26"/>
    </row>
    <row r="109" spans="2:12" s="1" customFormat="1" ht="24.95" customHeight="1">
      <c r="B109" s="26"/>
      <c r="C109" s="18" t="s">
        <v>106</v>
      </c>
      <c r="L109" s="26"/>
    </row>
    <row r="110" spans="2:12" s="1" customFormat="1" ht="6.95" customHeight="1">
      <c r="B110" s="26"/>
      <c r="L110" s="26"/>
    </row>
    <row r="111" spans="2:12" s="1" customFormat="1" ht="12" customHeight="1">
      <c r="B111" s="26"/>
      <c r="C111" s="23" t="s">
        <v>14</v>
      </c>
      <c r="L111" s="26"/>
    </row>
    <row r="112" spans="2:12" s="1" customFormat="1" ht="16.5" customHeight="1">
      <c r="B112" s="26"/>
      <c r="E112" s="192" t="str">
        <f>E7</f>
        <v>Oprava uliček na hřbitově Petřvald</v>
      </c>
      <c r="F112" s="193"/>
      <c r="G112" s="193"/>
      <c r="H112" s="193"/>
      <c r="L112" s="26"/>
    </row>
    <row r="113" spans="2:12" s="1" customFormat="1" ht="12" customHeight="1">
      <c r="B113" s="26"/>
      <c r="C113" s="23" t="s">
        <v>93</v>
      </c>
      <c r="L113" s="26"/>
    </row>
    <row r="114" spans="2:12" s="1" customFormat="1" ht="16.5" customHeight="1">
      <c r="B114" s="26"/>
      <c r="E114" s="164" t="str">
        <f>E9</f>
        <v>06 - Ulička č. 6 - Spodní ulička ke kontejnerům</v>
      </c>
      <c r="F114" s="191"/>
      <c r="G114" s="191"/>
      <c r="H114" s="191"/>
      <c r="L114" s="26"/>
    </row>
    <row r="115" spans="2:12" s="1" customFormat="1" ht="6.95" customHeight="1">
      <c r="B115" s="26"/>
      <c r="L115" s="26"/>
    </row>
    <row r="116" spans="2:12" s="1" customFormat="1" ht="12" customHeight="1">
      <c r="B116" s="26"/>
      <c r="C116" s="23" t="s">
        <v>18</v>
      </c>
      <c r="F116" s="21" t="str">
        <f>F12</f>
        <v>Petřvald</v>
      </c>
      <c r="I116" s="23" t="s">
        <v>20</v>
      </c>
      <c r="J116" s="46" t="str">
        <f>IF(J12="","",J12)</f>
        <v>3. 2. 2020</v>
      </c>
      <c r="L116" s="26"/>
    </row>
    <row r="117" spans="2:12" s="1" customFormat="1" ht="6.95" customHeight="1">
      <c r="B117" s="26"/>
      <c r="L117" s="26"/>
    </row>
    <row r="118" spans="2:12" s="1" customFormat="1" ht="15.2" customHeight="1">
      <c r="B118" s="26"/>
      <c r="C118" s="23" t="s">
        <v>22</v>
      </c>
      <c r="F118" s="21" t="str">
        <f>E15</f>
        <v>Město Petřvald</v>
      </c>
      <c r="I118" s="23" t="s">
        <v>29</v>
      </c>
      <c r="J118" s="24" t="str">
        <f>E21</f>
        <v xml:space="preserve"> </v>
      </c>
      <c r="L118" s="26"/>
    </row>
    <row r="119" spans="2:12" s="1" customFormat="1" ht="15.2" customHeight="1">
      <c r="B119" s="26"/>
      <c r="C119" s="23" t="s">
        <v>27</v>
      </c>
      <c r="F119" s="21" t="str">
        <f>IF(E18="","",E18)</f>
        <v xml:space="preserve"> </v>
      </c>
      <c r="I119" s="23" t="s">
        <v>31</v>
      </c>
      <c r="J119" s="24" t="str">
        <f>E24</f>
        <v>Ing. Pavol Lipták</v>
      </c>
      <c r="L119" s="26"/>
    </row>
    <row r="120" spans="2:12" s="1" customFormat="1" ht="10.35" customHeight="1">
      <c r="B120" s="26"/>
      <c r="L120" s="26"/>
    </row>
    <row r="121" spans="2:20" s="10" customFormat="1" ht="29.25" customHeight="1">
      <c r="B121" s="108"/>
      <c r="C121" s="109" t="s">
        <v>107</v>
      </c>
      <c r="D121" s="110" t="s">
        <v>60</v>
      </c>
      <c r="E121" s="110" t="s">
        <v>56</v>
      </c>
      <c r="F121" s="110" t="s">
        <v>57</v>
      </c>
      <c r="G121" s="110" t="s">
        <v>108</v>
      </c>
      <c r="H121" s="110" t="s">
        <v>109</v>
      </c>
      <c r="I121" s="110" t="s">
        <v>110</v>
      </c>
      <c r="J121" s="111" t="s">
        <v>97</v>
      </c>
      <c r="K121" s="112" t="s">
        <v>111</v>
      </c>
      <c r="L121" s="108"/>
      <c r="M121" s="53" t="s">
        <v>1</v>
      </c>
      <c r="N121" s="54" t="s">
        <v>39</v>
      </c>
      <c r="O121" s="54" t="s">
        <v>112</v>
      </c>
      <c r="P121" s="54" t="s">
        <v>113</v>
      </c>
      <c r="Q121" s="54" t="s">
        <v>114</v>
      </c>
      <c r="R121" s="54" t="s">
        <v>115</v>
      </c>
      <c r="S121" s="54" t="s">
        <v>116</v>
      </c>
      <c r="T121" s="55" t="s">
        <v>117</v>
      </c>
    </row>
    <row r="122" spans="2:63" s="1" customFormat="1" ht="22.9" customHeight="1">
      <c r="B122" s="26"/>
      <c r="C122" s="58" t="s">
        <v>118</v>
      </c>
      <c r="J122" s="113">
        <f>BK122</f>
        <v>0</v>
      </c>
      <c r="L122" s="26"/>
      <c r="M122" s="56"/>
      <c r="N122" s="47"/>
      <c r="O122" s="47"/>
      <c r="P122" s="114">
        <f>P123</f>
        <v>124.26711399999999</v>
      </c>
      <c r="Q122" s="47"/>
      <c r="R122" s="114">
        <f>R123</f>
        <v>11.294350000000001</v>
      </c>
      <c r="S122" s="47"/>
      <c r="T122" s="115">
        <f>T123</f>
        <v>43.69</v>
      </c>
      <c r="AT122" s="14" t="s">
        <v>74</v>
      </c>
      <c r="AU122" s="14" t="s">
        <v>99</v>
      </c>
      <c r="BK122" s="116">
        <f>BK123</f>
        <v>0</v>
      </c>
    </row>
    <row r="123" spans="2:63" s="11" customFormat="1" ht="25.9" customHeight="1">
      <c r="B123" s="117"/>
      <c r="D123" s="118" t="s">
        <v>74</v>
      </c>
      <c r="E123" s="119" t="s">
        <v>119</v>
      </c>
      <c r="F123" s="119" t="s">
        <v>120</v>
      </c>
      <c r="J123" s="120">
        <f>BK123</f>
        <v>0</v>
      </c>
      <c r="L123" s="117"/>
      <c r="M123" s="121"/>
      <c r="N123" s="122"/>
      <c r="O123" s="122"/>
      <c r="P123" s="123">
        <f>P124+P131+P138+P145+P158</f>
        <v>124.26711399999999</v>
      </c>
      <c r="Q123" s="122"/>
      <c r="R123" s="123">
        <f>R124+R131+R138+R145+R158</f>
        <v>11.294350000000001</v>
      </c>
      <c r="S123" s="122"/>
      <c r="T123" s="124">
        <f>T124+T131+T138+T145+T158</f>
        <v>43.69</v>
      </c>
      <c r="AR123" s="118" t="s">
        <v>83</v>
      </c>
      <c r="AT123" s="125" t="s">
        <v>74</v>
      </c>
      <c r="AU123" s="125" t="s">
        <v>75</v>
      </c>
      <c r="AY123" s="118" t="s">
        <v>121</v>
      </c>
      <c r="BK123" s="126">
        <f>BK124+BK131+BK138+BK145+BK158</f>
        <v>0</v>
      </c>
    </row>
    <row r="124" spans="2:63" s="11" customFormat="1" ht="22.9" customHeight="1">
      <c r="B124" s="117"/>
      <c r="D124" s="118" t="s">
        <v>74</v>
      </c>
      <c r="E124" s="127" t="s">
        <v>83</v>
      </c>
      <c r="F124" s="127" t="s">
        <v>122</v>
      </c>
      <c r="J124" s="128">
        <f>BK124</f>
        <v>0</v>
      </c>
      <c r="L124" s="117"/>
      <c r="M124" s="121"/>
      <c r="N124" s="122"/>
      <c r="O124" s="122"/>
      <c r="P124" s="123">
        <f>SUM(P125:P130)</f>
        <v>79.642</v>
      </c>
      <c r="Q124" s="122"/>
      <c r="R124" s="123">
        <f>SUM(R125:R130)</f>
        <v>0</v>
      </c>
      <c r="S124" s="122"/>
      <c r="T124" s="124">
        <f>SUM(T125:T130)</f>
        <v>43.69</v>
      </c>
      <c r="AR124" s="118" t="s">
        <v>83</v>
      </c>
      <c r="AT124" s="125" t="s">
        <v>74</v>
      </c>
      <c r="AU124" s="125" t="s">
        <v>83</v>
      </c>
      <c r="AY124" s="118" t="s">
        <v>121</v>
      </c>
      <c r="BK124" s="126">
        <f>SUM(BK125:BK130)</f>
        <v>0</v>
      </c>
    </row>
    <row r="125" spans="2:65" s="1" customFormat="1" ht="24" customHeight="1">
      <c r="B125" s="129"/>
      <c r="C125" s="130" t="s">
        <v>83</v>
      </c>
      <c r="D125" s="130" t="s">
        <v>123</v>
      </c>
      <c r="E125" s="131" t="s">
        <v>124</v>
      </c>
      <c r="F125" s="132" t="s">
        <v>125</v>
      </c>
      <c r="G125" s="133" t="s">
        <v>126</v>
      </c>
      <c r="H125" s="134">
        <v>241.5</v>
      </c>
      <c r="I125" s="135"/>
      <c r="J125" s="135">
        <f>ROUND(I125*H125,2)</f>
        <v>0</v>
      </c>
      <c r="K125" s="132" t="s">
        <v>127</v>
      </c>
      <c r="L125" s="26"/>
      <c r="M125" s="136" t="s">
        <v>1</v>
      </c>
      <c r="N125" s="137" t="s">
        <v>40</v>
      </c>
      <c r="O125" s="138">
        <v>0.31</v>
      </c>
      <c r="P125" s="138">
        <f>O125*H125</f>
        <v>74.865</v>
      </c>
      <c r="Q125" s="138">
        <v>0</v>
      </c>
      <c r="R125" s="138">
        <f>Q125*H125</f>
        <v>0</v>
      </c>
      <c r="S125" s="138">
        <v>0.18</v>
      </c>
      <c r="T125" s="139">
        <f>S125*H125</f>
        <v>43.47</v>
      </c>
      <c r="AR125" s="140" t="s">
        <v>128</v>
      </c>
      <c r="AT125" s="140" t="s">
        <v>123</v>
      </c>
      <c r="AU125" s="140" t="s">
        <v>85</v>
      </c>
      <c r="AY125" s="14" t="s">
        <v>121</v>
      </c>
      <c r="BE125" s="141">
        <f>IF(N125="základní",J125,0)</f>
        <v>0</v>
      </c>
      <c r="BF125" s="141">
        <f>IF(N125="snížená",J125,0)</f>
        <v>0</v>
      </c>
      <c r="BG125" s="141">
        <f>IF(N125="zákl. přenesená",J125,0)</f>
        <v>0</v>
      </c>
      <c r="BH125" s="141">
        <f>IF(N125="sníž. přenesená",J125,0)</f>
        <v>0</v>
      </c>
      <c r="BI125" s="141">
        <f>IF(N125="nulová",J125,0)</f>
        <v>0</v>
      </c>
      <c r="BJ125" s="14" t="s">
        <v>83</v>
      </c>
      <c r="BK125" s="141">
        <f>ROUND(I125*H125,2)</f>
        <v>0</v>
      </c>
      <c r="BL125" s="14" t="s">
        <v>128</v>
      </c>
      <c r="BM125" s="140" t="s">
        <v>129</v>
      </c>
    </row>
    <row r="126" spans="2:47" s="1" customFormat="1" ht="29.25">
      <c r="B126" s="26"/>
      <c r="D126" s="142" t="s">
        <v>130</v>
      </c>
      <c r="F126" s="143" t="s">
        <v>131</v>
      </c>
      <c r="L126" s="26"/>
      <c r="M126" s="144"/>
      <c r="N126" s="49"/>
      <c r="O126" s="49"/>
      <c r="P126" s="49"/>
      <c r="Q126" s="49"/>
      <c r="R126" s="49"/>
      <c r="S126" s="49"/>
      <c r="T126" s="50"/>
      <c r="AT126" s="14" t="s">
        <v>130</v>
      </c>
      <c r="AU126" s="14" t="s">
        <v>85</v>
      </c>
    </row>
    <row r="127" spans="2:65" s="1" customFormat="1" ht="16.5" customHeight="1">
      <c r="B127" s="129"/>
      <c r="C127" s="130" t="s">
        <v>85</v>
      </c>
      <c r="D127" s="130" t="s">
        <v>123</v>
      </c>
      <c r="E127" s="131" t="s">
        <v>208</v>
      </c>
      <c r="F127" s="132" t="s">
        <v>209</v>
      </c>
      <c r="G127" s="133" t="s">
        <v>126</v>
      </c>
      <c r="H127" s="134">
        <v>1</v>
      </c>
      <c r="I127" s="135"/>
      <c r="J127" s="135">
        <f>ROUND(I127*H127,2)</f>
        <v>0</v>
      </c>
      <c r="K127" s="132" t="s">
        <v>127</v>
      </c>
      <c r="L127" s="26"/>
      <c r="M127" s="136" t="s">
        <v>1</v>
      </c>
      <c r="N127" s="137" t="s">
        <v>40</v>
      </c>
      <c r="O127" s="138">
        <v>0.412</v>
      </c>
      <c r="P127" s="138">
        <f>O127*H127</f>
        <v>0.412</v>
      </c>
      <c r="Q127" s="138">
        <v>0</v>
      </c>
      <c r="R127" s="138">
        <f>Q127*H127</f>
        <v>0</v>
      </c>
      <c r="S127" s="138">
        <v>0.22</v>
      </c>
      <c r="T127" s="139">
        <f>S127*H127</f>
        <v>0.22</v>
      </c>
      <c r="AR127" s="140" t="s">
        <v>128</v>
      </c>
      <c r="AT127" s="140" t="s">
        <v>123</v>
      </c>
      <c r="AU127" s="140" t="s">
        <v>85</v>
      </c>
      <c r="AY127" s="14" t="s">
        <v>121</v>
      </c>
      <c r="BE127" s="141">
        <f>IF(N127="základní",J127,0)</f>
        <v>0</v>
      </c>
      <c r="BF127" s="141">
        <f>IF(N127="snížená",J127,0)</f>
        <v>0</v>
      </c>
      <c r="BG127" s="141">
        <f>IF(N127="zákl. přenesená",J127,0)</f>
        <v>0</v>
      </c>
      <c r="BH127" s="141">
        <f>IF(N127="sníž. přenesená",J127,0)</f>
        <v>0</v>
      </c>
      <c r="BI127" s="141">
        <f>IF(N127="nulová",J127,0)</f>
        <v>0</v>
      </c>
      <c r="BJ127" s="14" t="s">
        <v>83</v>
      </c>
      <c r="BK127" s="141">
        <f>ROUND(I127*H127,2)</f>
        <v>0</v>
      </c>
      <c r="BL127" s="14" t="s">
        <v>128</v>
      </c>
      <c r="BM127" s="140" t="s">
        <v>246</v>
      </c>
    </row>
    <row r="128" spans="2:47" s="1" customFormat="1" ht="29.25">
      <c r="B128" s="26"/>
      <c r="D128" s="142" t="s">
        <v>130</v>
      </c>
      <c r="F128" s="143" t="s">
        <v>211</v>
      </c>
      <c r="L128" s="26"/>
      <c r="M128" s="144"/>
      <c r="N128" s="49"/>
      <c r="O128" s="49"/>
      <c r="P128" s="49"/>
      <c r="Q128" s="49"/>
      <c r="R128" s="49"/>
      <c r="S128" s="49"/>
      <c r="T128" s="50"/>
      <c r="AT128" s="14" t="s">
        <v>130</v>
      </c>
      <c r="AU128" s="14" t="s">
        <v>85</v>
      </c>
    </row>
    <row r="129" spans="2:65" s="1" customFormat="1" ht="16.5" customHeight="1">
      <c r="B129" s="129"/>
      <c r="C129" s="130" t="s">
        <v>138</v>
      </c>
      <c r="D129" s="130" t="s">
        <v>123</v>
      </c>
      <c r="E129" s="131" t="s">
        <v>132</v>
      </c>
      <c r="F129" s="132" t="s">
        <v>133</v>
      </c>
      <c r="G129" s="133" t="s">
        <v>126</v>
      </c>
      <c r="H129" s="134">
        <v>242.5</v>
      </c>
      <c r="I129" s="135"/>
      <c r="J129" s="135">
        <f>ROUND(I129*H129,2)</f>
        <v>0</v>
      </c>
      <c r="K129" s="132" t="s">
        <v>127</v>
      </c>
      <c r="L129" s="26"/>
      <c r="M129" s="136" t="s">
        <v>1</v>
      </c>
      <c r="N129" s="137" t="s">
        <v>40</v>
      </c>
      <c r="O129" s="138">
        <v>0.018</v>
      </c>
      <c r="P129" s="138">
        <f>O129*H129</f>
        <v>4.364999999999999</v>
      </c>
      <c r="Q129" s="138">
        <v>0</v>
      </c>
      <c r="R129" s="138">
        <f>Q129*H129</f>
        <v>0</v>
      </c>
      <c r="S129" s="138">
        <v>0</v>
      </c>
      <c r="T129" s="139">
        <f>S129*H129</f>
        <v>0</v>
      </c>
      <c r="AR129" s="140" t="s">
        <v>128</v>
      </c>
      <c r="AT129" s="140" t="s">
        <v>123</v>
      </c>
      <c r="AU129" s="140" t="s">
        <v>85</v>
      </c>
      <c r="AY129" s="14" t="s">
        <v>121</v>
      </c>
      <c r="BE129" s="141">
        <f>IF(N129="základní",J129,0)</f>
        <v>0</v>
      </c>
      <c r="BF129" s="141">
        <f>IF(N129="snížená",J129,0)</f>
        <v>0</v>
      </c>
      <c r="BG129" s="141">
        <f>IF(N129="zákl. přenesená",J129,0)</f>
        <v>0</v>
      </c>
      <c r="BH129" s="141">
        <f>IF(N129="sníž. přenesená",J129,0)</f>
        <v>0</v>
      </c>
      <c r="BI129" s="141">
        <f>IF(N129="nulová",J129,0)</f>
        <v>0</v>
      </c>
      <c r="BJ129" s="14" t="s">
        <v>83</v>
      </c>
      <c r="BK129" s="141">
        <f>ROUND(I129*H129,2)</f>
        <v>0</v>
      </c>
      <c r="BL129" s="14" t="s">
        <v>128</v>
      </c>
      <c r="BM129" s="140" t="s">
        <v>134</v>
      </c>
    </row>
    <row r="130" spans="2:47" s="1" customFormat="1" ht="19.5">
      <c r="B130" s="26"/>
      <c r="D130" s="142" t="s">
        <v>130</v>
      </c>
      <c r="F130" s="143" t="s">
        <v>135</v>
      </c>
      <c r="L130" s="26"/>
      <c r="M130" s="144"/>
      <c r="N130" s="49"/>
      <c r="O130" s="49"/>
      <c r="P130" s="49"/>
      <c r="Q130" s="49"/>
      <c r="R130" s="49"/>
      <c r="S130" s="49"/>
      <c r="T130" s="50"/>
      <c r="AT130" s="14" t="s">
        <v>130</v>
      </c>
      <c r="AU130" s="14" t="s">
        <v>85</v>
      </c>
    </row>
    <row r="131" spans="2:63" s="11" customFormat="1" ht="22.9" customHeight="1">
      <c r="B131" s="117"/>
      <c r="D131" s="118" t="s">
        <v>74</v>
      </c>
      <c r="E131" s="127" t="s">
        <v>136</v>
      </c>
      <c r="F131" s="127" t="s">
        <v>137</v>
      </c>
      <c r="J131" s="128">
        <f>BK131</f>
        <v>0</v>
      </c>
      <c r="L131" s="117"/>
      <c r="M131" s="121"/>
      <c r="N131" s="122"/>
      <c r="O131" s="122"/>
      <c r="P131" s="123">
        <f>SUM(P132:P137)</f>
        <v>29.067500000000003</v>
      </c>
      <c r="Q131" s="122"/>
      <c r="R131" s="123">
        <f>SUM(R132:R137)</f>
        <v>11.265600000000001</v>
      </c>
      <c r="S131" s="122"/>
      <c r="T131" s="124">
        <f>SUM(T132:T137)</f>
        <v>0</v>
      </c>
      <c r="AR131" s="118" t="s">
        <v>83</v>
      </c>
      <c r="AT131" s="125" t="s">
        <v>74</v>
      </c>
      <c r="AU131" s="125" t="s">
        <v>83</v>
      </c>
      <c r="AY131" s="118" t="s">
        <v>121</v>
      </c>
      <c r="BK131" s="126">
        <f>SUM(BK132:BK137)</f>
        <v>0</v>
      </c>
    </row>
    <row r="132" spans="2:65" s="1" customFormat="1" ht="16.5" customHeight="1">
      <c r="B132" s="129"/>
      <c r="C132" s="130" t="s">
        <v>128</v>
      </c>
      <c r="D132" s="130" t="s">
        <v>123</v>
      </c>
      <c r="E132" s="131" t="s">
        <v>139</v>
      </c>
      <c r="F132" s="132" t="s">
        <v>140</v>
      </c>
      <c r="G132" s="133" t="s">
        <v>126</v>
      </c>
      <c r="H132" s="134">
        <v>242.5</v>
      </c>
      <c r="I132" s="135"/>
      <c r="J132" s="135">
        <f>ROUND(I132*H132,2)</f>
        <v>0</v>
      </c>
      <c r="K132" s="132" t="s">
        <v>127</v>
      </c>
      <c r="L132" s="26"/>
      <c r="M132" s="136" t="s">
        <v>1</v>
      </c>
      <c r="N132" s="137" t="s">
        <v>40</v>
      </c>
      <c r="O132" s="138">
        <v>0.024</v>
      </c>
      <c r="P132" s="138">
        <f>O132*H132</f>
        <v>5.82</v>
      </c>
      <c r="Q132" s="138">
        <v>0</v>
      </c>
      <c r="R132" s="138">
        <f>Q132*H132</f>
        <v>0</v>
      </c>
      <c r="S132" s="138">
        <v>0</v>
      </c>
      <c r="T132" s="139">
        <f>S132*H132</f>
        <v>0</v>
      </c>
      <c r="AR132" s="140" t="s">
        <v>128</v>
      </c>
      <c r="AT132" s="140" t="s">
        <v>123</v>
      </c>
      <c r="AU132" s="140" t="s">
        <v>85</v>
      </c>
      <c r="AY132" s="14" t="s">
        <v>121</v>
      </c>
      <c r="BE132" s="141">
        <f>IF(N132="základní",J132,0)</f>
        <v>0</v>
      </c>
      <c r="BF132" s="141">
        <f>IF(N132="snížená",J132,0)</f>
        <v>0</v>
      </c>
      <c r="BG132" s="141">
        <f>IF(N132="zákl. přenesená",J132,0)</f>
        <v>0</v>
      </c>
      <c r="BH132" s="141">
        <f>IF(N132="sníž. přenesená",J132,0)</f>
        <v>0</v>
      </c>
      <c r="BI132" s="141">
        <f>IF(N132="nulová",J132,0)</f>
        <v>0</v>
      </c>
      <c r="BJ132" s="14" t="s">
        <v>83</v>
      </c>
      <c r="BK132" s="141">
        <f>ROUND(I132*H132,2)</f>
        <v>0</v>
      </c>
      <c r="BL132" s="14" t="s">
        <v>128</v>
      </c>
      <c r="BM132" s="140" t="s">
        <v>141</v>
      </c>
    </row>
    <row r="133" spans="2:47" s="1" customFormat="1" ht="19.5">
      <c r="B133" s="26"/>
      <c r="D133" s="142" t="s">
        <v>130</v>
      </c>
      <c r="F133" s="143" t="s">
        <v>142</v>
      </c>
      <c r="L133" s="26"/>
      <c r="M133" s="144"/>
      <c r="N133" s="49"/>
      <c r="O133" s="49"/>
      <c r="P133" s="49"/>
      <c r="Q133" s="49"/>
      <c r="R133" s="49"/>
      <c r="S133" s="49"/>
      <c r="T133" s="50"/>
      <c r="AT133" s="14" t="s">
        <v>130</v>
      </c>
      <c r="AU133" s="14" t="s">
        <v>85</v>
      </c>
    </row>
    <row r="134" spans="2:65" s="1" customFormat="1" ht="24" customHeight="1">
      <c r="B134" s="129"/>
      <c r="C134" s="130" t="s">
        <v>136</v>
      </c>
      <c r="D134" s="130" t="s">
        <v>123</v>
      </c>
      <c r="E134" s="131" t="s">
        <v>143</v>
      </c>
      <c r="F134" s="132" t="s">
        <v>254</v>
      </c>
      <c r="G134" s="133" t="s">
        <v>126</v>
      </c>
      <c r="H134" s="134">
        <v>60</v>
      </c>
      <c r="I134" s="135"/>
      <c r="J134" s="135">
        <f>ROUND(I134*H134,2)</f>
        <v>0</v>
      </c>
      <c r="K134" s="132" t="s">
        <v>127</v>
      </c>
      <c r="L134" s="26"/>
      <c r="M134" s="136" t="s">
        <v>1</v>
      </c>
      <c r="N134" s="137" t="s">
        <v>40</v>
      </c>
      <c r="O134" s="138">
        <v>0.052</v>
      </c>
      <c r="P134" s="138">
        <f>O134*H134</f>
        <v>3.1199999999999997</v>
      </c>
      <c r="Q134" s="138">
        <v>0.18776</v>
      </c>
      <c r="R134" s="138">
        <f>Q134*H134</f>
        <v>11.265600000000001</v>
      </c>
      <c r="S134" s="138">
        <v>0</v>
      </c>
      <c r="T134" s="139">
        <f>S134*H134</f>
        <v>0</v>
      </c>
      <c r="AR134" s="140" t="s">
        <v>128</v>
      </c>
      <c r="AT134" s="140" t="s">
        <v>123</v>
      </c>
      <c r="AU134" s="140" t="s">
        <v>85</v>
      </c>
      <c r="AY134" s="14" t="s">
        <v>121</v>
      </c>
      <c r="BE134" s="141">
        <f>IF(N134="základní",J134,0)</f>
        <v>0</v>
      </c>
      <c r="BF134" s="141">
        <f>IF(N134="snížená",J134,0)</f>
        <v>0</v>
      </c>
      <c r="BG134" s="141">
        <f>IF(N134="zákl. přenesená",J134,0)</f>
        <v>0</v>
      </c>
      <c r="BH134" s="141">
        <f>IF(N134="sníž. přenesená",J134,0)</f>
        <v>0</v>
      </c>
      <c r="BI134" s="141">
        <f>IF(N134="nulová",J134,0)</f>
        <v>0</v>
      </c>
      <c r="BJ134" s="14" t="s">
        <v>83</v>
      </c>
      <c r="BK134" s="141">
        <f>ROUND(I134*H134,2)</f>
        <v>0</v>
      </c>
      <c r="BL134" s="14" t="s">
        <v>128</v>
      </c>
      <c r="BM134" s="140" t="s">
        <v>144</v>
      </c>
    </row>
    <row r="135" spans="2:47" s="1" customFormat="1" ht="19.5">
      <c r="B135" s="26"/>
      <c r="D135" s="142" t="s">
        <v>130</v>
      </c>
      <c r="F135" s="143" t="s">
        <v>145</v>
      </c>
      <c r="L135" s="26"/>
      <c r="M135" s="144"/>
      <c r="N135" s="49"/>
      <c r="O135" s="49"/>
      <c r="P135" s="49"/>
      <c r="Q135" s="49"/>
      <c r="R135" s="49"/>
      <c r="S135" s="49"/>
      <c r="T135" s="50"/>
      <c r="AT135" s="14" t="s">
        <v>130</v>
      </c>
      <c r="AU135" s="14" t="s">
        <v>85</v>
      </c>
    </row>
    <row r="136" spans="2:65" s="1" customFormat="1" ht="24" customHeight="1">
      <c r="B136" s="129"/>
      <c r="C136" s="130" t="s">
        <v>152</v>
      </c>
      <c r="D136" s="130" t="s">
        <v>123</v>
      </c>
      <c r="E136" s="131" t="s">
        <v>146</v>
      </c>
      <c r="F136" s="132" t="s">
        <v>147</v>
      </c>
      <c r="G136" s="133" t="s">
        <v>126</v>
      </c>
      <c r="H136" s="134">
        <v>242.5</v>
      </c>
      <c r="I136" s="135"/>
      <c r="J136" s="135">
        <f>ROUND(I136*H136,2)</f>
        <v>0</v>
      </c>
      <c r="K136" s="132" t="s">
        <v>127</v>
      </c>
      <c r="L136" s="26"/>
      <c r="M136" s="136" t="s">
        <v>1</v>
      </c>
      <c r="N136" s="137" t="s">
        <v>40</v>
      </c>
      <c r="O136" s="138">
        <v>0.083</v>
      </c>
      <c r="P136" s="138">
        <f>O136*H136</f>
        <v>20.1275</v>
      </c>
      <c r="Q136" s="138">
        <v>0</v>
      </c>
      <c r="R136" s="138">
        <f>Q136*H136</f>
        <v>0</v>
      </c>
      <c r="S136" s="138">
        <v>0</v>
      </c>
      <c r="T136" s="139">
        <f>S136*H136</f>
        <v>0</v>
      </c>
      <c r="AR136" s="140" t="s">
        <v>128</v>
      </c>
      <c r="AT136" s="140" t="s">
        <v>123</v>
      </c>
      <c r="AU136" s="140" t="s">
        <v>85</v>
      </c>
      <c r="AY136" s="14" t="s">
        <v>121</v>
      </c>
      <c r="BE136" s="141">
        <f>IF(N136="základní",J136,0)</f>
        <v>0</v>
      </c>
      <c r="BF136" s="141">
        <f>IF(N136="snížená",J136,0)</f>
        <v>0</v>
      </c>
      <c r="BG136" s="141">
        <f>IF(N136="zákl. přenesená",J136,0)</f>
        <v>0</v>
      </c>
      <c r="BH136" s="141">
        <f>IF(N136="sníž. přenesená",J136,0)</f>
        <v>0</v>
      </c>
      <c r="BI136" s="141">
        <f>IF(N136="nulová",J136,0)</f>
        <v>0</v>
      </c>
      <c r="BJ136" s="14" t="s">
        <v>83</v>
      </c>
      <c r="BK136" s="141">
        <f>ROUND(I136*H136,2)</f>
        <v>0</v>
      </c>
      <c r="BL136" s="14" t="s">
        <v>128</v>
      </c>
      <c r="BM136" s="140" t="s">
        <v>247</v>
      </c>
    </row>
    <row r="137" spans="2:47" s="1" customFormat="1" ht="29.25">
      <c r="B137" s="26"/>
      <c r="D137" s="142" t="s">
        <v>130</v>
      </c>
      <c r="F137" s="143" t="s">
        <v>149</v>
      </c>
      <c r="L137" s="26"/>
      <c r="M137" s="144"/>
      <c r="N137" s="49"/>
      <c r="O137" s="49"/>
      <c r="P137" s="49"/>
      <c r="Q137" s="49"/>
      <c r="R137" s="49"/>
      <c r="S137" s="49"/>
      <c r="T137" s="50"/>
      <c r="AT137" s="14" t="s">
        <v>130</v>
      </c>
      <c r="AU137" s="14" t="s">
        <v>85</v>
      </c>
    </row>
    <row r="138" spans="2:63" s="11" customFormat="1" ht="22.9" customHeight="1">
      <c r="B138" s="117"/>
      <c r="D138" s="118" t="s">
        <v>74</v>
      </c>
      <c r="E138" s="127" t="s">
        <v>150</v>
      </c>
      <c r="F138" s="127" t="s">
        <v>151</v>
      </c>
      <c r="J138" s="128">
        <f>BK138</f>
        <v>0</v>
      </c>
      <c r="L138" s="117"/>
      <c r="M138" s="121"/>
      <c r="N138" s="122"/>
      <c r="O138" s="122"/>
      <c r="P138" s="123">
        <f>SUM(P139:P144)</f>
        <v>5.5424999999999995</v>
      </c>
      <c r="Q138" s="122"/>
      <c r="R138" s="123">
        <f>SUM(R139:R144)</f>
        <v>0.028749999999999998</v>
      </c>
      <c r="S138" s="122"/>
      <c r="T138" s="124">
        <f>SUM(T139:T144)</f>
        <v>0</v>
      </c>
      <c r="AR138" s="118" t="s">
        <v>83</v>
      </c>
      <c r="AT138" s="125" t="s">
        <v>74</v>
      </c>
      <c r="AU138" s="125" t="s">
        <v>83</v>
      </c>
      <c r="AY138" s="118" t="s">
        <v>121</v>
      </c>
      <c r="BK138" s="126">
        <f>SUM(BK139:BK144)</f>
        <v>0</v>
      </c>
    </row>
    <row r="139" spans="2:65" s="1" customFormat="1" ht="24" customHeight="1">
      <c r="B139" s="129"/>
      <c r="C139" s="130" t="s">
        <v>158</v>
      </c>
      <c r="D139" s="130" t="s">
        <v>123</v>
      </c>
      <c r="E139" s="131" t="s">
        <v>153</v>
      </c>
      <c r="F139" s="132" t="s">
        <v>154</v>
      </c>
      <c r="G139" s="133" t="s">
        <v>155</v>
      </c>
      <c r="H139" s="134">
        <v>2.5</v>
      </c>
      <c r="I139" s="135"/>
      <c r="J139" s="135">
        <f>ROUND(I139*H139,2)</f>
        <v>0</v>
      </c>
      <c r="K139" s="132" t="s">
        <v>127</v>
      </c>
      <c r="L139" s="26"/>
      <c r="M139" s="136" t="s">
        <v>1</v>
      </c>
      <c r="N139" s="137" t="s">
        <v>40</v>
      </c>
      <c r="O139" s="138">
        <v>0.15</v>
      </c>
      <c r="P139" s="138">
        <f>O139*H139</f>
        <v>0.375</v>
      </c>
      <c r="Q139" s="138">
        <v>0</v>
      </c>
      <c r="R139" s="138">
        <f>Q139*H139</f>
        <v>0</v>
      </c>
      <c r="S139" s="138">
        <v>0</v>
      </c>
      <c r="T139" s="139">
        <f>S139*H139</f>
        <v>0</v>
      </c>
      <c r="AR139" s="140" t="s">
        <v>128</v>
      </c>
      <c r="AT139" s="140" t="s">
        <v>123</v>
      </c>
      <c r="AU139" s="140" t="s">
        <v>85</v>
      </c>
      <c r="AY139" s="14" t="s">
        <v>121</v>
      </c>
      <c r="BE139" s="141">
        <f>IF(N139="základní",J139,0)</f>
        <v>0</v>
      </c>
      <c r="BF139" s="141">
        <f>IF(N139="snížená",J139,0)</f>
        <v>0</v>
      </c>
      <c r="BG139" s="141">
        <f>IF(N139="zákl. přenesená",J139,0)</f>
        <v>0</v>
      </c>
      <c r="BH139" s="141">
        <f>IF(N139="sníž. přenesená",J139,0)</f>
        <v>0</v>
      </c>
      <c r="BI139" s="141">
        <f>IF(N139="nulová",J139,0)</f>
        <v>0</v>
      </c>
      <c r="BJ139" s="14" t="s">
        <v>83</v>
      </c>
      <c r="BK139" s="141">
        <f>ROUND(I139*H139,2)</f>
        <v>0</v>
      </c>
      <c r="BL139" s="14" t="s">
        <v>128</v>
      </c>
      <c r="BM139" s="140" t="s">
        <v>248</v>
      </c>
    </row>
    <row r="140" spans="2:47" s="1" customFormat="1" ht="19.5">
      <c r="B140" s="26"/>
      <c r="D140" s="142" t="s">
        <v>130</v>
      </c>
      <c r="F140" s="143" t="s">
        <v>157</v>
      </c>
      <c r="L140" s="26"/>
      <c r="M140" s="144"/>
      <c r="N140" s="49"/>
      <c r="O140" s="49"/>
      <c r="P140" s="49"/>
      <c r="Q140" s="49"/>
      <c r="R140" s="49"/>
      <c r="S140" s="49"/>
      <c r="T140" s="50"/>
      <c r="AT140" s="14" t="s">
        <v>130</v>
      </c>
      <c r="AU140" s="14" t="s">
        <v>85</v>
      </c>
    </row>
    <row r="141" spans="2:65" s="1" customFormat="1" ht="24" customHeight="1">
      <c r="B141" s="129"/>
      <c r="C141" s="130" t="s">
        <v>163</v>
      </c>
      <c r="D141" s="130" t="s">
        <v>123</v>
      </c>
      <c r="E141" s="131" t="s">
        <v>159</v>
      </c>
      <c r="F141" s="132" t="s">
        <v>160</v>
      </c>
      <c r="G141" s="133" t="s">
        <v>155</v>
      </c>
      <c r="H141" s="134">
        <v>2.5</v>
      </c>
      <c r="I141" s="135"/>
      <c r="J141" s="135">
        <f>ROUND(I141*H141,2)</f>
        <v>0</v>
      </c>
      <c r="K141" s="132" t="s">
        <v>127</v>
      </c>
      <c r="L141" s="26"/>
      <c r="M141" s="136" t="s">
        <v>1</v>
      </c>
      <c r="N141" s="137" t="s">
        <v>40</v>
      </c>
      <c r="O141" s="138">
        <v>0.147</v>
      </c>
      <c r="P141" s="138">
        <f>O141*H141</f>
        <v>0.3675</v>
      </c>
      <c r="Q141" s="138">
        <v>0.00022</v>
      </c>
      <c r="R141" s="138">
        <f>Q141*H141</f>
        <v>0.00055</v>
      </c>
      <c r="S141" s="138">
        <v>0</v>
      </c>
      <c r="T141" s="139">
        <f>S141*H141</f>
        <v>0</v>
      </c>
      <c r="AR141" s="140" t="s">
        <v>128</v>
      </c>
      <c r="AT141" s="140" t="s">
        <v>123</v>
      </c>
      <c r="AU141" s="140" t="s">
        <v>85</v>
      </c>
      <c r="AY141" s="14" t="s">
        <v>121</v>
      </c>
      <c r="BE141" s="141">
        <f>IF(N141="základní",J141,0)</f>
        <v>0</v>
      </c>
      <c r="BF141" s="141">
        <f>IF(N141="snížená",J141,0)</f>
        <v>0</v>
      </c>
      <c r="BG141" s="141">
        <f>IF(N141="zákl. přenesená",J141,0)</f>
        <v>0</v>
      </c>
      <c r="BH141" s="141">
        <f>IF(N141="sníž. přenesená",J141,0)</f>
        <v>0</v>
      </c>
      <c r="BI141" s="141">
        <f>IF(N141="nulová",J141,0)</f>
        <v>0</v>
      </c>
      <c r="BJ141" s="14" t="s">
        <v>83</v>
      </c>
      <c r="BK141" s="141">
        <f>ROUND(I141*H141,2)</f>
        <v>0</v>
      </c>
      <c r="BL141" s="14" t="s">
        <v>128</v>
      </c>
      <c r="BM141" s="140" t="s">
        <v>249</v>
      </c>
    </row>
    <row r="142" spans="2:47" s="1" customFormat="1" ht="29.25">
      <c r="B142" s="26"/>
      <c r="D142" s="142" t="s">
        <v>130</v>
      </c>
      <c r="F142" s="143" t="s">
        <v>162</v>
      </c>
      <c r="L142" s="26"/>
      <c r="M142" s="144"/>
      <c r="N142" s="49"/>
      <c r="O142" s="49"/>
      <c r="P142" s="49"/>
      <c r="Q142" s="49"/>
      <c r="R142" s="49"/>
      <c r="S142" s="49"/>
      <c r="T142" s="50"/>
      <c r="AT142" s="14" t="s">
        <v>130</v>
      </c>
      <c r="AU142" s="14" t="s">
        <v>85</v>
      </c>
    </row>
    <row r="143" spans="2:65" s="1" customFormat="1" ht="24" customHeight="1">
      <c r="B143" s="129"/>
      <c r="C143" s="130" t="s">
        <v>150</v>
      </c>
      <c r="D143" s="130" t="s">
        <v>123</v>
      </c>
      <c r="E143" s="131" t="s">
        <v>164</v>
      </c>
      <c r="F143" s="132" t="s">
        <v>165</v>
      </c>
      <c r="G143" s="133" t="s">
        <v>126</v>
      </c>
      <c r="H143" s="134">
        <v>60</v>
      </c>
      <c r="I143" s="135"/>
      <c r="J143" s="135">
        <f>ROUND(I143*H143,2)</f>
        <v>0</v>
      </c>
      <c r="K143" s="132" t="s">
        <v>127</v>
      </c>
      <c r="L143" s="26"/>
      <c r="M143" s="136" t="s">
        <v>1</v>
      </c>
      <c r="N143" s="137" t="s">
        <v>40</v>
      </c>
      <c r="O143" s="138">
        <v>0.08</v>
      </c>
      <c r="P143" s="138">
        <f>O143*H143</f>
        <v>4.8</v>
      </c>
      <c r="Q143" s="138">
        <v>0.00047</v>
      </c>
      <c r="R143" s="138">
        <f>Q143*H143</f>
        <v>0.0282</v>
      </c>
      <c r="S143" s="138">
        <v>0</v>
      </c>
      <c r="T143" s="139">
        <f>S143*H143</f>
        <v>0</v>
      </c>
      <c r="AR143" s="140" t="s">
        <v>128</v>
      </c>
      <c r="AT143" s="140" t="s">
        <v>123</v>
      </c>
      <c r="AU143" s="140" t="s">
        <v>85</v>
      </c>
      <c r="AY143" s="14" t="s">
        <v>121</v>
      </c>
      <c r="BE143" s="141">
        <f>IF(N143="základní",J143,0)</f>
        <v>0</v>
      </c>
      <c r="BF143" s="141">
        <f>IF(N143="snížená",J143,0)</f>
        <v>0</v>
      </c>
      <c r="BG143" s="141">
        <f>IF(N143="zákl. přenesená",J143,0)</f>
        <v>0</v>
      </c>
      <c r="BH143" s="141">
        <f>IF(N143="sníž. přenesená",J143,0)</f>
        <v>0</v>
      </c>
      <c r="BI143" s="141">
        <f>IF(N143="nulová",J143,0)</f>
        <v>0</v>
      </c>
      <c r="BJ143" s="14" t="s">
        <v>83</v>
      </c>
      <c r="BK143" s="141">
        <f>ROUND(I143*H143,2)</f>
        <v>0</v>
      </c>
      <c r="BL143" s="14" t="s">
        <v>128</v>
      </c>
      <c r="BM143" s="140" t="s">
        <v>166</v>
      </c>
    </row>
    <row r="144" spans="2:47" s="1" customFormat="1" ht="19.5">
      <c r="B144" s="26"/>
      <c r="D144" s="142" t="s">
        <v>130</v>
      </c>
      <c r="F144" s="143" t="s">
        <v>167</v>
      </c>
      <c r="L144" s="26"/>
      <c r="M144" s="144"/>
      <c r="N144" s="49"/>
      <c r="O144" s="49"/>
      <c r="P144" s="49"/>
      <c r="Q144" s="49"/>
      <c r="R144" s="49"/>
      <c r="S144" s="49"/>
      <c r="T144" s="50"/>
      <c r="AT144" s="14" t="s">
        <v>130</v>
      </c>
      <c r="AU144" s="14" t="s">
        <v>85</v>
      </c>
    </row>
    <row r="145" spans="2:63" s="11" customFormat="1" ht="22.9" customHeight="1">
      <c r="B145" s="117"/>
      <c r="D145" s="118" t="s">
        <v>74</v>
      </c>
      <c r="E145" s="127" t="s">
        <v>168</v>
      </c>
      <c r="F145" s="127" t="s">
        <v>169</v>
      </c>
      <c r="J145" s="128">
        <f>BK145</f>
        <v>0</v>
      </c>
      <c r="L145" s="117"/>
      <c r="M145" s="121"/>
      <c r="N145" s="122"/>
      <c r="O145" s="122"/>
      <c r="P145" s="123">
        <f>SUM(P146:P157)</f>
        <v>9.04383</v>
      </c>
      <c r="Q145" s="122"/>
      <c r="R145" s="123">
        <f>SUM(R146:R157)</f>
        <v>0</v>
      </c>
      <c r="S145" s="122"/>
      <c r="T145" s="124">
        <f>SUM(T146:T157)</f>
        <v>0</v>
      </c>
      <c r="AR145" s="118" t="s">
        <v>83</v>
      </c>
      <c r="AT145" s="125" t="s">
        <v>74</v>
      </c>
      <c r="AU145" s="125" t="s">
        <v>83</v>
      </c>
      <c r="AY145" s="118" t="s">
        <v>121</v>
      </c>
      <c r="BK145" s="126">
        <f>SUM(BK146:BK157)</f>
        <v>0</v>
      </c>
    </row>
    <row r="146" spans="2:65" s="1" customFormat="1" ht="16.5" customHeight="1">
      <c r="B146" s="129"/>
      <c r="C146" s="130" t="s">
        <v>175</v>
      </c>
      <c r="D146" s="130" t="s">
        <v>123</v>
      </c>
      <c r="E146" s="131" t="s">
        <v>170</v>
      </c>
      <c r="F146" s="132" t="s">
        <v>171</v>
      </c>
      <c r="G146" s="133" t="s">
        <v>172</v>
      </c>
      <c r="H146" s="134">
        <v>43.69</v>
      </c>
      <c r="I146" s="135"/>
      <c r="J146" s="135">
        <f>ROUND(I146*H146,2)</f>
        <v>0</v>
      </c>
      <c r="K146" s="132" t="s">
        <v>127</v>
      </c>
      <c r="L146" s="26"/>
      <c r="M146" s="136" t="s">
        <v>1</v>
      </c>
      <c r="N146" s="137" t="s">
        <v>40</v>
      </c>
      <c r="O146" s="138">
        <v>0.03</v>
      </c>
      <c r="P146" s="138">
        <f>O146*H146</f>
        <v>1.3107</v>
      </c>
      <c r="Q146" s="138">
        <v>0</v>
      </c>
      <c r="R146" s="138">
        <f>Q146*H146</f>
        <v>0</v>
      </c>
      <c r="S146" s="138">
        <v>0</v>
      </c>
      <c r="T146" s="139">
        <f>S146*H146</f>
        <v>0</v>
      </c>
      <c r="AR146" s="140" t="s">
        <v>128</v>
      </c>
      <c r="AT146" s="140" t="s">
        <v>123</v>
      </c>
      <c r="AU146" s="140" t="s">
        <v>85</v>
      </c>
      <c r="AY146" s="14" t="s">
        <v>121</v>
      </c>
      <c r="BE146" s="141">
        <f>IF(N146="základní",J146,0)</f>
        <v>0</v>
      </c>
      <c r="BF146" s="141">
        <f>IF(N146="snížená",J146,0)</f>
        <v>0</v>
      </c>
      <c r="BG146" s="141">
        <f>IF(N146="zákl. přenesená",J146,0)</f>
        <v>0</v>
      </c>
      <c r="BH146" s="141">
        <f>IF(N146="sníž. přenesená",J146,0)</f>
        <v>0</v>
      </c>
      <c r="BI146" s="141">
        <f>IF(N146="nulová",J146,0)</f>
        <v>0</v>
      </c>
      <c r="BJ146" s="14" t="s">
        <v>83</v>
      </c>
      <c r="BK146" s="141">
        <f>ROUND(I146*H146,2)</f>
        <v>0</v>
      </c>
      <c r="BL146" s="14" t="s">
        <v>128</v>
      </c>
      <c r="BM146" s="140" t="s">
        <v>173</v>
      </c>
    </row>
    <row r="147" spans="2:47" s="1" customFormat="1" ht="19.5">
      <c r="B147" s="26"/>
      <c r="D147" s="142" t="s">
        <v>130</v>
      </c>
      <c r="F147" s="143" t="s">
        <v>174</v>
      </c>
      <c r="L147" s="26"/>
      <c r="M147" s="144"/>
      <c r="N147" s="49"/>
      <c r="O147" s="49"/>
      <c r="P147" s="49"/>
      <c r="Q147" s="49"/>
      <c r="R147" s="49"/>
      <c r="S147" s="49"/>
      <c r="T147" s="50"/>
      <c r="AT147" s="14" t="s">
        <v>130</v>
      </c>
      <c r="AU147" s="14" t="s">
        <v>85</v>
      </c>
    </row>
    <row r="148" spans="2:65" s="1" customFormat="1" ht="24" customHeight="1">
      <c r="B148" s="129"/>
      <c r="C148" s="130" t="s">
        <v>184</v>
      </c>
      <c r="D148" s="130" t="s">
        <v>123</v>
      </c>
      <c r="E148" s="131" t="s">
        <v>176</v>
      </c>
      <c r="F148" s="132" t="s">
        <v>177</v>
      </c>
      <c r="G148" s="133" t="s">
        <v>172</v>
      </c>
      <c r="H148" s="134">
        <v>393.21</v>
      </c>
      <c r="I148" s="135"/>
      <c r="J148" s="135">
        <f>ROUND(I148*H148,2)</f>
        <v>0</v>
      </c>
      <c r="K148" s="132" t="s">
        <v>127</v>
      </c>
      <c r="L148" s="26"/>
      <c r="M148" s="136" t="s">
        <v>1</v>
      </c>
      <c r="N148" s="137" t="s">
        <v>40</v>
      </c>
      <c r="O148" s="138">
        <v>0.002</v>
      </c>
      <c r="P148" s="138">
        <f>O148*H148</f>
        <v>0.78642</v>
      </c>
      <c r="Q148" s="138">
        <v>0</v>
      </c>
      <c r="R148" s="138">
        <f>Q148*H148</f>
        <v>0</v>
      </c>
      <c r="S148" s="138">
        <v>0</v>
      </c>
      <c r="T148" s="139">
        <f>S148*H148</f>
        <v>0</v>
      </c>
      <c r="AR148" s="140" t="s">
        <v>128</v>
      </c>
      <c r="AT148" s="140" t="s">
        <v>123</v>
      </c>
      <c r="AU148" s="140" t="s">
        <v>85</v>
      </c>
      <c r="AY148" s="14" t="s">
        <v>121</v>
      </c>
      <c r="BE148" s="141">
        <f>IF(N148="základní",J148,0)</f>
        <v>0</v>
      </c>
      <c r="BF148" s="141">
        <f>IF(N148="snížená",J148,0)</f>
        <v>0</v>
      </c>
      <c r="BG148" s="141">
        <f>IF(N148="zákl. přenesená",J148,0)</f>
        <v>0</v>
      </c>
      <c r="BH148" s="141">
        <f>IF(N148="sníž. přenesená",J148,0)</f>
        <v>0</v>
      </c>
      <c r="BI148" s="141">
        <f>IF(N148="nulová",J148,0)</f>
        <v>0</v>
      </c>
      <c r="BJ148" s="14" t="s">
        <v>83</v>
      </c>
      <c r="BK148" s="141">
        <f>ROUND(I148*H148,2)</f>
        <v>0</v>
      </c>
      <c r="BL148" s="14" t="s">
        <v>128</v>
      </c>
      <c r="BM148" s="140" t="s">
        <v>178</v>
      </c>
    </row>
    <row r="149" spans="2:47" s="1" customFormat="1" ht="29.25">
      <c r="B149" s="26"/>
      <c r="D149" s="142" t="s">
        <v>130</v>
      </c>
      <c r="F149" s="143" t="s">
        <v>179</v>
      </c>
      <c r="L149" s="26"/>
      <c r="M149" s="144"/>
      <c r="N149" s="49"/>
      <c r="O149" s="49"/>
      <c r="P149" s="49"/>
      <c r="Q149" s="49"/>
      <c r="R149" s="49"/>
      <c r="S149" s="49"/>
      <c r="T149" s="50"/>
      <c r="AT149" s="14" t="s">
        <v>130</v>
      </c>
      <c r="AU149" s="14" t="s">
        <v>85</v>
      </c>
    </row>
    <row r="150" spans="2:47" s="1" customFormat="1" ht="19.5">
      <c r="B150" s="26"/>
      <c r="D150" s="142" t="s">
        <v>180</v>
      </c>
      <c r="F150" s="145" t="s">
        <v>181</v>
      </c>
      <c r="L150" s="26"/>
      <c r="M150" s="144"/>
      <c r="N150" s="49"/>
      <c r="O150" s="49"/>
      <c r="P150" s="49"/>
      <c r="Q150" s="49"/>
      <c r="R150" s="49"/>
      <c r="S150" s="49"/>
      <c r="T150" s="50"/>
      <c r="AT150" s="14" t="s">
        <v>180</v>
      </c>
      <c r="AU150" s="14" t="s">
        <v>85</v>
      </c>
    </row>
    <row r="151" spans="2:51" s="12" customFormat="1" ht="12">
      <c r="B151" s="146"/>
      <c r="D151" s="142" t="s">
        <v>182</v>
      </c>
      <c r="F151" s="147" t="s">
        <v>250</v>
      </c>
      <c r="H151" s="148">
        <v>393.21</v>
      </c>
      <c r="L151" s="146"/>
      <c r="M151" s="149"/>
      <c r="N151" s="150"/>
      <c r="O151" s="150"/>
      <c r="P151" s="150"/>
      <c r="Q151" s="150"/>
      <c r="R151" s="150"/>
      <c r="S151" s="150"/>
      <c r="T151" s="151"/>
      <c r="AT151" s="152" t="s">
        <v>182</v>
      </c>
      <c r="AU151" s="152" t="s">
        <v>85</v>
      </c>
      <c r="AV151" s="12" t="s">
        <v>85</v>
      </c>
      <c r="AW151" s="12" t="s">
        <v>3</v>
      </c>
      <c r="AX151" s="12" t="s">
        <v>83</v>
      </c>
      <c r="AY151" s="152" t="s">
        <v>121</v>
      </c>
    </row>
    <row r="152" spans="2:65" s="1" customFormat="1" ht="24" customHeight="1">
      <c r="B152" s="129"/>
      <c r="C152" s="130" t="s">
        <v>189</v>
      </c>
      <c r="D152" s="130" t="s">
        <v>123</v>
      </c>
      <c r="E152" s="131" t="s">
        <v>185</v>
      </c>
      <c r="F152" s="132" t="s">
        <v>186</v>
      </c>
      <c r="G152" s="133" t="s">
        <v>172</v>
      </c>
      <c r="H152" s="134">
        <v>43.69</v>
      </c>
      <c r="I152" s="135"/>
      <c r="J152" s="135">
        <f>ROUND(I152*H152,2)</f>
        <v>0</v>
      </c>
      <c r="K152" s="132" t="s">
        <v>127</v>
      </c>
      <c r="L152" s="26"/>
      <c r="M152" s="136" t="s">
        <v>1</v>
      </c>
      <c r="N152" s="137" t="s">
        <v>40</v>
      </c>
      <c r="O152" s="138">
        <v>0.159</v>
      </c>
      <c r="P152" s="138">
        <f>O152*H152</f>
        <v>6.9467099999999995</v>
      </c>
      <c r="Q152" s="138">
        <v>0</v>
      </c>
      <c r="R152" s="138">
        <f>Q152*H152</f>
        <v>0</v>
      </c>
      <c r="S152" s="138">
        <v>0</v>
      </c>
      <c r="T152" s="139">
        <f>S152*H152</f>
        <v>0</v>
      </c>
      <c r="AR152" s="140" t="s">
        <v>128</v>
      </c>
      <c r="AT152" s="140" t="s">
        <v>123</v>
      </c>
      <c r="AU152" s="140" t="s">
        <v>85</v>
      </c>
      <c r="AY152" s="14" t="s">
        <v>121</v>
      </c>
      <c r="BE152" s="141">
        <f>IF(N152="základní",J152,0)</f>
        <v>0</v>
      </c>
      <c r="BF152" s="141">
        <f>IF(N152="snížená",J152,0)</f>
        <v>0</v>
      </c>
      <c r="BG152" s="141">
        <f>IF(N152="zákl. přenesená",J152,0)</f>
        <v>0</v>
      </c>
      <c r="BH152" s="141">
        <f>IF(N152="sníž. přenesená",J152,0)</f>
        <v>0</v>
      </c>
      <c r="BI152" s="141">
        <f>IF(N152="nulová",J152,0)</f>
        <v>0</v>
      </c>
      <c r="BJ152" s="14" t="s">
        <v>83</v>
      </c>
      <c r="BK152" s="141">
        <f>ROUND(I152*H152,2)</f>
        <v>0</v>
      </c>
      <c r="BL152" s="14" t="s">
        <v>128</v>
      </c>
      <c r="BM152" s="140" t="s">
        <v>187</v>
      </c>
    </row>
    <row r="153" spans="2:47" s="1" customFormat="1" ht="12">
      <c r="B153" s="26"/>
      <c r="D153" s="142" t="s">
        <v>130</v>
      </c>
      <c r="F153" s="143" t="s">
        <v>188</v>
      </c>
      <c r="L153" s="26"/>
      <c r="M153" s="144"/>
      <c r="N153" s="49"/>
      <c r="O153" s="49"/>
      <c r="P153" s="49"/>
      <c r="Q153" s="49"/>
      <c r="R153" s="49"/>
      <c r="S153" s="49"/>
      <c r="T153" s="50"/>
      <c r="AT153" s="14" t="s">
        <v>130</v>
      </c>
      <c r="AU153" s="14" t="s">
        <v>85</v>
      </c>
    </row>
    <row r="154" spans="2:65" s="1" customFormat="1" ht="24" customHeight="1">
      <c r="B154" s="129"/>
      <c r="C154" s="130" t="s">
        <v>196</v>
      </c>
      <c r="D154" s="130" t="s">
        <v>123</v>
      </c>
      <c r="E154" s="131" t="s">
        <v>235</v>
      </c>
      <c r="F154" s="132" t="s">
        <v>236</v>
      </c>
      <c r="G154" s="133" t="s">
        <v>172</v>
      </c>
      <c r="H154" s="134">
        <v>0.22</v>
      </c>
      <c r="I154" s="135"/>
      <c r="J154" s="135">
        <f>ROUND(I154*H154,2)</f>
        <v>0</v>
      </c>
      <c r="K154" s="132" t="s">
        <v>127</v>
      </c>
      <c r="L154" s="26"/>
      <c r="M154" s="136" t="s">
        <v>1</v>
      </c>
      <c r="N154" s="137" t="s">
        <v>40</v>
      </c>
      <c r="O154" s="138">
        <v>0</v>
      </c>
      <c r="P154" s="138">
        <f>O154*H154</f>
        <v>0</v>
      </c>
      <c r="Q154" s="138">
        <v>0</v>
      </c>
      <c r="R154" s="138">
        <f>Q154*H154</f>
        <v>0</v>
      </c>
      <c r="S154" s="138">
        <v>0</v>
      </c>
      <c r="T154" s="139">
        <f>S154*H154</f>
        <v>0</v>
      </c>
      <c r="AR154" s="140" t="s">
        <v>128</v>
      </c>
      <c r="AT154" s="140" t="s">
        <v>123</v>
      </c>
      <c r="AU154" s="140" t="s">
        <v>85</v>
      </c>
      <c r="AY154" s="14" t="s">
        <v>121</v>
      </c>
      <c r="BE154" s="141">
        <f>IF(N154="základní",J154,0)</f>
        <v>0</v>
      </c>
      <c r="BF154" s="141">
        <f>IF(N154="snížená",J154,0)</f>
        <v>0</v>
      </c>
      <c r="BG154" s="141">
        <f>IF(N154="zákl. přenesená",J154,0)</f>
        <v>0</v>
      </c>
      <c r="BH154" s="141">
        <f>IF(N154="sníž. přenesená",J154,0)</f>
        <v>0</v>
      </c>
      <c r="BI154" s="141">
        <f>IF(N154="nulová",J154,0)</f>
        <v>0</v>
      </c>
      <c r="BJ154" s="14" t="s">
        <v>83</v>
      </c>
      <c r="BK154" s="141">
        <f>ROUND(I154*H154,2)</f>
        <v>0</v>
      </c>
      <c r="BL154" s="14" t="s">
        <v>128</v>
      </c>
      <c r="BM154" s="140" t="s">
        <v>251</v>
      </c>
    </row>
    <row r="155" spans="2:47" s="1" customFormat="1" ht="29.25">
      <c r="B155" s="26"/>
      <c r="D155" s="142" t="s">
        <v>130</v>
      </c>
      <c r="F155" s="143" t="s">
        <v>238</v>
      </c>
      <c r="L155" s="26"/>
      <c r="M155" s="144"/>
      <c r="N155" s="49"/>
      <c r="O155" s="49"/>
      <c r="P155" s="49"/>
      <c r="Q155" s="49"/>
      <c r="R155" s="49"/>
      <c r="S155" s="49"/>
      <c r="T155" s="50"/>
      <c r="AT155" s="14" t="s">
        <v>130</v>
      </c>
      <c r="AU155" s="14" t="s">
        <v>85</v>
      </c>
    </row>
    <row r="156" spans="2:65" s="1" customFormat="1" ht="24" customHeight="1">
      <c r="B156" s="129"/>
      <c r="C156" s="130" t="s">
        <v>201</v>
      </c>
      <c r="D156" s="130" t="s">
        <v>123</v>
      </c>
      <c r="E156" s="131" t="s">
        <v>190</v>
      </c>
      <c r="F156" s="132" t="s">
        <v>191</v>
      </c>
      <c r="G156" s="133" t="s">
        <v>172</v>
      </c>
      <c r="H156" s="134">
        <v>43.47</v>
      </c>
      <c r="I156" s="135"/>
      <c r="J156" s="135">
        <f>ROUND(I156*H156,2)</f>
        <v>0</v>
      </c>
      <c r="K156" s="132" t="s">
        <v>127</v>
      </c>
      <c r="L156" s="26"/>
      <c r="M156" s="136" t="s">
        <v>1</v>
      </c>
      <c r="N156" s="137" t="s">
        <v>40</v>
      </c>
      <c r="O156" s="138">
        <v>0</v>
      </c>
      <c r="P156" s="138">
        <f>O156*H156</f>
        <v>0</v>
      </c>
      <c r="Q156" s="138">
        <v>0</v>
      </c>
      <c r="R156" s="138">
        <f>Q156*H156</f>
        <v>0</v>
      </c>
      <c r="S156" s="138">
        <v>0</v>
      </c>
      <c r="T156" s="139">
        <f>S156*H156</f>
        <v>0</v>
      </c>
      <c r="AR156" s="140" t="s">
        <v>128</v>
      </c>
      <c r="AT156" s="140" t="s">
        <v>123</v>
      </c>
      <c r="AU156" s="140" t="s">
        <v>85</v>
      </c>
      <c r="AY156" s="14" t="s">
        <v>121</v>
      </c>
      <c r="BE156" s="141">
        <f>IF(N156="základní",J156,0)</f>
        <v>0</v>
      </c>
      <c r="BF156" s="141">
        <f>IF(N156="snížená",J156,0)</f>
        <v>0</v>
      </c>
      <c r="BG156" s="141">
        <f>IF(N156="zákl. přenesená",J156,0)</f>
        <v>0</v>
      </c>
      <c r="BH156" s="141">
        <f>IF(N156="sníž. přenesená",J156,0)</f>
        <v>0</v>
      </c>
      <c r="BI156" s="141">
        <f>IF(N156="nulová",J156,0)</f>
        <v>0</v>
      </c>
      <c r="BJ156" s="14" t="s">
        <v>83</v>
      </c>
      <c r="BK156" s="141">
        <f>ROUND(I156*H156,2)</f>
        <v>0</v>
      </c>
      <c r="BL156" s="14" t="s">
        <v>128</v>
      </c>
      <c r="BM156" s="140" t="s">
        <v>192</v>
      </c>
    </row>
    <row r="157" spans="2:47" s="1" customFormat="1" ht="29.25">
      <c r="B157" s="26"/>
      <c r="D157" s="142" t="s">
        <v>130</v>
      </c>
      <c r="F157" s="143" t="s">
        <v>193</v>
      </c>
      <c r="L157" s="26"/>
      <c r="M157" s="144"/>
      <c r="N157" s="49"/>
      <c r="O157" s="49"/>
      <c r="P157" s="49"/>
      <c r="Q157" s="49"/>
      <c r="R157" s="49"/>
      <c r="S157" s="49"/>
      <c r="T157" s="50"/>
      <c r="AT157" s="14" t="s">
        <v>130</v>
      </c>
      <c r="AU157" s="14" t="s">
        <v>85</v>
      </c>
    </row>
    <row r="158" spans="2:63" s="11" customFormat="1" ht="22.9" customHeight="1">
      <c r="B158" s="117"/>
      <c r="D158" s="118" t="s">
        <v>74</v>
      </c>
      <c r="E158" s="127" t="s">
        <v>194</v>
      </c>
      <c r="F158" s="127" t="s">
        <v>195</v>
      </c>
      <c r="J158" s="128">
        <f>BK158</f>
        <v>0</v>
      </c>
      <c r="L158" s="117"/>
      <c r="M158" s="121"/>
      <c r="N158" s="122"/>
      <c r="O158" s="122"/>
      <c r="P158" s="123">
        <f>SUM(P159:P162)</f>
        <v>0.971284</v>
      </c>
      <c r="Q158" s="122"/>
      <c r="R158" s="123">
        <f>SUM(R159:R162)</f>
        <v>0</v>
      </c>
      <c r="S158" s="122"/>
      <c r="T158" s="124">
        <f>SUM(T159:T162)</f>
        <v>0</v>
      </c>
      <c r="AR158" s="118" t="s">
        <v>83</v>
      </c>
      <c r="AT158" s="125" t="s">
        <v>74</v>
      </c>
      <c r="AU158" s="125" t="s">
        <v>83</v>
      </c>
      <c r="AY158" s="118" t="s">
        <v>121</v>
      </c>
      <c r="BK158" s="126">
        <f>SUM(BK159:BK162)</f>
        <v>0</v>
      </c>
    </row>
    <row r="159" spans="2:65" s="1" customFormat="1" ht="24" customHeight="1">
      <c r="B159" s="129"/>
      <c r="C159" s="130" t="s">
        <v>8</v>
      </c>
      <c r="D159" s="130" t="s">
        <v>123</v>
      </c>
      <c r="E159" s="131" t="s">
        <v>197</v>
      </c>
      <c r="F159" s="132" t="s">
        <v>198</v>
      </c>
      <c r="G159" s="133" t="s">
        <v>172</v>
      </c>
      <c r="H159" s="134">
        <v>11.294</v>
      </c>
      <c r="I159" s="135"/>
      <c r="J159" s="135">
        <f>ROUND(I159*H159,2)</f>
        <v>0</v>
      </c>
      <c r="K159" s="132" t="s">
        <v>127</v>
      </c>
      <c r="L159" s="26"/>
      <c r="M159" s="136" t="s">
        <v>1</v>
      </c>
      <c r="N159" s="137" t="s">
        <v>40</v>
      </c>
      <c r="O159" s="138">
        <v>0.066</v>
      </c>
      <c r="P159" s="138">
        <f>O159*H159</f>
        <v>0.7454040000000001</v>
      </c>
      <c r="Q159" s="138">
        <v>0</v>
      </c>
      <c r="R159" s="138">
        <f>Q159*H159</f>
        <v>0</v>
      </c>
      <c r="S159" s="138">
        <v>0</v>
      </c>
      <c r="T159" s="139">
        <f>S159*H159</f>
        <v>0</v>
      </c>
      <c r="AR159" s="140" t="s">
        <v>128</v>
      </c>
      <c r="AT159" s="140" t="s">
        <v>123</v>
      </c>
      <c r="AU159" s="140" t="s">
        <v>85</v>
      </c>
      <c r="AY159" s="14" t="s">
        <v>121</v>
      </c>
      <c r="BE159" s="141">
        <f>IF(N159="základní",J159,0)</f>
        <v>0</v>
      </c>
      <c r="BF159" s="141">
        <f>IF(N159="snížená",J159,0)</f>
        <v>0</v>
      </c>
      <c r="BG159" s="141">
        <f>IF(N159="zákl. přenesená",J159,0)</f>
        <v>0</v>
      </c>
      <c r="BH159" s="141">
        <f>IF(N159="sníž. přenesená",J159,0)</f>
        <v>0</v>
      </c>
      <c r="BI159" s="141">
        <f>IF(N159="nulová",J159,0)</f>
        <v>0</v>
      </c>
      <c r="BJ159" s="14" t="s">
        <v>83</v>
      </c>
      <c r="BK159" s="141">
        <f>ROUND(I159*H159,2)</f>
        <v>0</v>
      </c>
      <c r="BL159" s="14" t="s">
        <v>128</v>
      </c>
      <c r="BM159" s="140" t="s">
        <v>252</v>
      </c>
    </row>
    <row r="160" spans="2:47" s="1" customFormat="1" ht="29.25">
      <c r="B160" s="26"/>
      <c r="D160" s="142" t="s">
        <v>130</v>
      </c>
      <c r="F160" s="143" t="s">
        <v>200</v>
      </c>
      <c r="L160" s="26"/>
      <c r="M160" s="144"/>
      <c r="N160" s="49"/>
      <c r="O160" s="49"/>
      <c r="P160" s="49"/>
      <c r="Q160" s="49"/>
      <c r="R160" s="49"/>
      <c r="S160" s="49"/>
      <c r="T160" s="50"/>
      <c r="AT160" s="14" t="s">
        <v>130</v>
      </c>
      <c r="AU160" s="14" t="s">
        <v>85</v>
      </c>
    </row>
    <row r="161" spans="2:65" s="1" customFormat="1" ht="24" customHeight="1">
      <c r="B161" s="129"/>
      <c r="C161" s="130" t="s">
        <v>234</v>
      </c>
      <c r="D161" s="130" t="s">
        <v>123</v>
      </c>
      <c r="E161" s="131" t="s">
        <v>202</v>
      </c>
      <c r="F161" s="132" t="s">
        <v>203</v>
      </c>
      <c r="G161" s="133" t="s">
        <v>172</v>
      </c>
      <c r="H161" s="134">
        <v>11.294</v>
      </c>
      <c r="I161" s="135"/>
      <c r="J161" s="135">
        <f>ROUND(I161*H161,2)</f>
        <v>0</v>
      </c>
      <c r="K161" s="132" t="s">
        <v>127</v>
      </c>
      <c r="L161" s="26"/>
      <c r="M161" s="136" t="s">
        <v>1</v>
      </c>
      <c r="N161" s="137" t="s">
        <v>40</v>
      </c>
      <c r="O161" s="138">
        <v>0.02</v>
      </c>
      <c r="P161" s="138">
        <f>O161*H161</f>
        <v>0.22588000000000003</v>
      </c>
      <c r="Q161" s="138">
        <v>0</v>
      </c>
      <c r="R161" s="138">
        <f>Q161*H161</f>
        <v>0</v>
      </c>
      <c r="S161" s="138">
        <v>0</v>
      </c>
      <c r="T161" s="139">
        <f>S161*H161</f>
        <v>0</v>
      </c>
      <c r="AR161" s="140" t="s">
        <v>128</v>
      </c>
      <c r="AT161" s="140" t="s">
        <v>123</v>
      </c>
      <c r="AU161" s="140" t="s">
        <v>85</v>
      </c>
      <c r="AY161" s="14" t="s">
        <v>121</v>
      </c>
      <c r="BE161" s="141">
        <f>IF(N161="základní",J161,0)</f>
        <v>0</v>
      </c>
      <c r="BF161" s="141">
        <f>IF(N161="snížená",J161,0)</f>
        <v>0</v>
      </c>
      <c r="BG161" s="141">
        <f>IF(N161="zákl. přenesená",J161,0)</f>
        <v>0</v>
      </c>
      <c r="BH161" s="141">
        <f>IF(N161="sníž. přenesená",J161,0)</f>
        <v>0</v>
      </c>
      <c r="BI161" s="141">
        <f>IF(N161="nulová",J161,0)</f>
        <v>0</v>
      </c>
      <c r="BJ161" s="14" t="s">
        <v>83</v>
      </c>
      <c r="BK161" s="141">
        <f>ROUND(I161*H161,2)</f>
        <v>0</v>
      </c>
      <c r="BL161" s="14" t="s">
        <v>128</v>
      </c>
      <c r="BM161" s="140" t="s">
        <v>253</v>
      </c>
    </row>
    <row r="162" spans="2:47" s="1" customFormat="1" ht="29.25">
      <c r="B162" s="26"/>
      <c r="D162" s="142" t="s">
        <v>130</v>
      </c>
      <c r="F162" s="143" t="s">
        <v>205</v>
      </c>
      <c r="L162" s="26"/>
      <c r="M162" s="153"/>
      <c r="N162" s="154"/>
      <c r="O162" s="154"/>
      <c r="P162" s="154"/>
      <c r="Q162" s="154"/>
      <c r="R162" s="154"/>
      <c r="S162" s="154"/>
      <c r="T162" s="155"/>
      <c r="AT162" s="14" t="s">
        <v>130</v>
      </c>
      <c r="AU162" s="14" t="s">
        <v>85</v>
      </c>
    </row>
    <row r="163" spans="2:12" s="1" customFormat="1" ht="6.95" customHeight="1">
      <c r="B163" s="38"/>
      <c r="C163" s="39"/>
      <c r="D163" s="39"/>
      <c r="E163" s="39"/>
      <c r="F163" s="39"/>
      <c r="G163" s="39"/>
      <c r="H163" s="39"/>
      <c r="I163" s="39"/>
      <c r="J163" s="39"/>
      <c r="K163" s="39"/>
      <c r="L163" s="26"/>
    </row>
  </sheetData>
  <autoFilter ref="C121:K162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Lipták Pavol</dc:creator>
  <cp:keywords/>
  <dc:description/>
  <cp:lastModifiedBy>Lipták Pavol</cp:lastModifiedBy>
  <dcterms:created xsi:type="dcterms:W3CDTF">2020-02-26T07:00:48Z</dcterms:created>
  <dcterms:modified xsi:type="dcterms:W3CDTF">2021-05-20T09:14:32Z</dcterms:modified>
  <cp:category/>
  <cp:version/>
  <cp:contentType/>
  <cp:contentStatus/>
</cp:coreProperties>
</file>